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k\Dysk Google\!Uczelnia\!2025_2026 zima\"/>
    </mc:Choice>
  </mc:AlternateContent>
  <xr:revisionPtr revIDLastSave="0" documentId="13_ncr:1_{DCAA2314-4FA1-4198-957C-EB2552C61668}" xr6:coauthVersionLast="47" xr6:coauthVersionMax="47" xr10:uidLastSave="{00000000-0000-0000-0000-000000000000}"/>
  <bookViews>
    <workbookView xWindow="-120" yWindow="-120" windowWidth="29040" windowHeight="15840" activeTab="2" xr2:uid="{3A578092-D420-4346-817D-C249FD9591CB}"/>
  </bookViews>
  <sheets>
    <sheet name="S11-02" sheetId="1" r:id="rId1"/>
    <sheet name="S11-04" sheetId="2" r:id="rId2"/>
    <sheet name="N13-01" sheetId="6" r:id="rId3"/>
    <sheet name="N13-02" sheetId="7" r:id="rId4"/>
    <sheet name="N13-03" sheetId="8" r:id="rId5"/>
  </sheets>
  <definedNames>
    <definedName name="_xlnm.Print_Area" localSheetId="2">'N13-01'!$A$1:$B$31</definedName>
    <definedName name="_xlnm.Print_Area" localSheetId="3">'N13-02'!$A$1:$B$30</definedName>
    <definedName name="_xlnm.Print_Area" localSheetId="4">'N13-03'!$A$1:$B$27</definedName>
    <definedName name="_xlnm.Print_Area" localSheetId="0">'S11-02'!$A$1:$B$41</definedName>
    <definedName name="_xlnm.Print_Area" localSheetId="1">'S11-04'!$A$1:$B$41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8" l="1"/>
  <c r="L18" i="8"/>
  <c r="M18" i="8" s="1"/>
  <c r="I18" i="8"/>
  <c r="J18" i="8" s="1"/>
  <c r="F18" i="8"/>
  <c r="G18" i="8" s="1"/>
  <c r="E18" i="8"/>
  <c r="L17" i="8"/>
  <c r="M17" i="8" s="1"/>
  <c r="I17" i="8"/>
  <c r="J17" i="8" s="1"/>
  <c r="E17" i="8"/>
  <c r="F17" i="8" s="1"/>
  <c r="G17" i="8" s="1"/>
  <c r="L16" i="8"/>
  <c r="M16" i="8" s="1"/>
  <c r="I16" i="8"/>
  <c r="J16" i="8" s="1"/>
  <c r="E16" i="8"/>
  <c r="F16" i="8" s="1"/>
  <c r="G16" i="8" s="1"/>
  <c r="L15" i="8"/>
  <c r="M15" i="8" s="1"/>
  <c r="I15" i="8"/>
  <c r="J15" i="8" s="1"/>
  <c r="E15" i="8"/>
  <c r="F15" i="8" s="1"/>
  <c r="G15" i="8" s="1"/>
  <c r="L14" i="8"/>
  <c r="M14" i="8" s="1"/>
  <c r="J14" i="8"/>
  <c r="I14" i="8"/>
  <c r="E14" i="8"/>
  <c r="F14" i="8" s="1"/>
  <c r="G14" i="8" s="1"/>
  <c r="L13" i="8"/>
  <c r="M13" i="8" s="1"/>
  <c r="I13" i="8"/>
  <c r="J13" i="8" s="1"/>
  <c r="E13" i="8"/>
  <c r="F13" i="8" s="1"/>
  <c r="G13" i="8" s="1"/>
  <c r="L12" i="8"/>
  <c r="M12" i="8" s="1"/>
  <c r="I12" i="8"/>
  <c r="J12" i="8" s="1"/>
  <c r="E12" i="8"/>
  <c r="F12" i="8" s="1"/>
  <c r="G12" i="8" s="1"/>
  <c r="L11" i="8"/>
  <c r="M11" i="8" s="1"/>
  <c r="J11" i="8"/>
  <c r="I11" i="8"/>
  <c r="E11" i="8"/>
  <c r="F11" i="8" s="1"/>
  <c r="G11" i="8" s="1"/>
  <c r="L10" i="8"/>
  <c r="M10" i="8" s="1"/>
  <c r="I10" i="8"/>
  <c r="J10" i="8" s="1"/>
  <c r="E10" i="8"/>
  <c r="F10" i="8" s="1"/>
  <c r="G10" i="8" s="1"/>
  <c r="L9" i="8"/>
  <c r="M9" i="8" s="1"/>
  <c r="J9" i="8"/>
  <c r="I9" i="8"/>
  <c r="E9" i="8"/>
  <c r="F9" i="8" s="1"/>
  <c r="G9" i="8" s="1"/>
  <c r="M8" i="8"/>
  <c r="L8" i="8"/>
  <c r="I8" i="8"/>
  <c r="J8" i="8" s="1"/>
  <c r="E8" i="8"/>
  <c r="F8" i="8" s="1"/>
  <c r="G8" i="8" s="1"/>
  <c r="L7" i="8"/>
  <c r="M7" i="8" s="1"/>
  <c r="I7" i="8"/>
  <c r="J7" i="8" s="1"/>
  <c r="E7" i="8"/>
  <c r="F7" i="8" s="1"/>
  <c r="G7" i="8" s="1"/>
  <c r="L6" i="8"/>
  <c r="M6" i="8" s="1"/>
  <c r="I6" i="8"/>
  <c r="J6" i="8" s="1"/>
  <c r="E6" i="8"/>
  <c r="F6" i="8" s="1"/>
  <c r="G6" i="8" s="1"/>
  <c r="L5" i="8"/>
  <c r="M5" i="8" s="1"/>
  <c r="I5" i="8"/>
  <c r="J5" i="8" s="1"/>
  <c r="E5" i="8"/>
  <c r="F5" i="8" s="1"/>
  <c r="G5" i="8" s="1"/>
  <c r="L4" i="8"/>
  <c r="M4" i="8" s="1"/>
  <c r="I4" i="8"/>
  <c r="J4" i="8" s="1"/>
  <c r="E4" i="8"/>
  <c r="F4" i="8" s="1"/>
  <c r="G4" i="8" s="1"/>
  <c r="L3" i="8"/>
  <c r="M3" i="8" s="1"/>
  <c r="I3" i="8"/>
  <c r="J3" i="8" s="1"/>
  <c r="E3" i="8"/>
  <c r="G2" i="8"/>
  <c r="L21" i="7"/>
  <c r="M21" i="7" s="1"/>
  <c r="I21" i="7"/>
  <c r="J21" i="7" s="1"/>
  <c r="E21" i="7"/>
  <c r="F21" i="7" s="1"/>
  <c r="G21" i="7" s="1"/>
  <c r="L20" i="7"/>
  <c r="M20" i="7" s="1"/>
  <c r="I20" i="7"/>
  <c r="J20" i="7" s="1"/>
  <c r="E20" i="7"/>
  <c r="F20" i="7" s="1"/>
  <c r="G20" i="7" s="1"/>
  <c r="L19" i="7"/>
  <c r="M19" i="7" s="1"/>
  <c r="I19" i="7"/>
  <c r="J19" i="7" s="1"/>
  <c r="E19" i="7"/>
  <c r="F19" i="7" s="1"/>
  <c r="G19" i="7" s="1"/>
  <c r="L18" i="7"/>
  <c r="M18" i="7" s="1"/>
  <c r="I18" i="7"/>
  <c r="J18" i="7" s="1"/>
  <c r="E18" i="7"/>
  <c r="F18" i="7" s="1"/>
  <c r="G18" i="7" s="1"/>
  <c r="L17" i="7"/>
  <c r="M17" i="7" s="1"/>
  <c r="I17" i="7"/>
  <c r="J17" i="7" s="1"/>
  <c r="E17" i="7"/>
  <c r="F17" i="7" s="1"/>
  <c r="G17" i="7" s="1"/>
  <c r="L16" i="7"/>
  <c r="M16" i="7" s="1"/>
  <c r="I16" i="7"/>
  <c r="J16" i="7" s="1"/>
  <c r="E16" i="7"/>
  <c r="F16" i="7" s="1"/>
  <c r="G16" i="7" s="1"/>
  <c r="L15" i="7"/>
  <c r="M15" i="7" s="1"/>
  <c r="I15" i="7"/>
  <c r="J15" i="7" s="1"/>
  <c r="E15" i="7"/>
  <c r="F15" i="7" s="1"/>
  <c r="G15" i="7" s="1"/>
  <c r="L14" i="7"/>
  <c r="M14" i="7" s="1"/>
  <c r="I14" i="7"/>
  <c r="J14" i="7" s="1"/>
  <c r="E14" i="7"/>
  <c r="F14" i="7" s="1"/>
  <c r="G14" i="7" s="1"/>
  <c r="L13" i="7"/>
  <c r="M13" i="7" s="1"/>
  <c r="I13" i="7"/>
  <c r="J13" i="7" s="1"/>
  <c r="E13" i="7"/>
  <c r="F13" i="7" s="1"/>
  <c r="G13" i="7" s="1"/>
  <c r="L12" i="7"/>
  <c r="M12" i="7" s="1"/>
  <c r="I12" i="7"/>
  <c r="J12" i="7" s="1"/>
  <c r="E12" i="7"/>
  <c r="F12" i="7" s="1"/>
  <c r="G12" i="7" s="1"/>
  <c r="L11" i="7"/>
  <c r="M11" i="7" s="1"/>
  <c r="I11" i="7"/>
  <c r="J11" i="7" s="1"/>
  <c r="E11" i="7"/>
  <c r="F11" i="7" s="1"/>
  <c r="G11" i="7" s="1"/>
  <c r="L10" i="7"/>
  <c r="M10" i="7" s="1"/>
  <c r="I10" i="7"/>
  <c r="J10" i="7" s="1"/>
  <c r="E10" i="7"/>
  <c r="F10" i="7" s="1"/>
  <c r="G10" i="7" s="1"/>
  <c r="L9" i="7"/>
  <c r="M9" i="7" s="1"/>
  <c r="I9" i="7"/>
  <c r="J9" i="7" s="1"/>
  <c r="E9" i="7"/>
  <c r="F9" i="7" s="1"/>
  <c r="G9" i="7" s="1"/>
  <c r="L8" i="7"/>
  <c r="M8" i="7" s="1"/>
  <c r="I8" i="7"/>
  <c r="J8" i="7" s="1"/>
  <c r="E8" i="7"/>
  <c r="F8" i="7" s="1"/>
  <c r="G8" i="7" s="1"/>
  <c r="L7" i="7"/>
  <c r="M7" i="7" s="1"/>
  <c r="I7" i="7"/>
  <c r="J7" i="7" s="1"/>
  <c r="E7" i="7"/>
  <c r="F7" i="7" s="1"/>
  <c r="G7" i="7" s="1"/>
  <c r="L6" i="7"/>
  <c r="M6" i="7" s="1"/>
  <c r="I6" i="7"/>
  <c r="J6" i="7" s="1"/>
  <c r="E6" i="7"/>
  <c r="F6" i="7" s="1"/>
  <c r="G6" i="7" s="1"/>
  <c r="L5" i="7"/>
  <c r="M5" i="7" s="1"/>
  <c r="I5" i="7"/>
  <c r="J5" i="7" s="1"/>
  <c r="E5" i="7"/>
  <c r="F5" i="7" s="1"/>
  <c r="G5" i="7" s="1"/>
  <c r="L4" i="7"/>
  <c r="M4" i="7" s="1"/>
  <c r="I4" i="7"/>
  <c r="J4" i="7" s="1"/>
  <c r="E4" i="7"/>
  <c r="F4" i="7" s="1"/>
  <c r="G4" i="7" s="1"/>
  <c r="L3" i="7"/>
  <c r="M3" i="7" s="1"/>
  <c r="I3" i="7"/>
  <c r="J3" i="7" s="1"/>
  <c r="E3" i="7"/>
  <c r="G2" i="7"/>
  <c r="L22" i="6"/>
  <c r="M22" i="6" s="1"/>
  <c r="I22" i="6"/>
  <c r="J22" i="6" s="1"/>
  <c r="E22" i="6"/>
  <c r="F22" i="6" s="1"/>
  <c r="G22" i="6" s="1"/>
  <c r="L21" i="6"/>
  <c r="M21" i="6" s="1"/>
  <c r="I21" i="6"/>
  <c r="J21" i="6" s="1"/>
  <c r="E21" i="6"/>
  <c r="F21" i="6" s="1"/>
  <c r="G21" i="6" s="1"/>
  <c r="L20" i="6"/>
  <c r="M20" i="6" s="1"/>
  <c r="I20" i="6"/>
  <c r="J20" i="6" s="1"/>
  <c r="E20" i="6"/>
  <c r="F20" i="6" s="1"/>
  <c r="G20" i="6" s="1"/>
  <c r="L19" i="6"/>
  <c r="M19" i="6" s="1"/>
  <c r="I19" i="6"/>
  <c r="J19" i="6" s="1"/>
  <c r="E19" i="6"/>
  <c r="F19" i="6" s="1"/>
  <c r="G19" i="6" s="1"/>
  <c r="L18" i="6"/>
  <c r="M18" i="6" s="1"/>
  <c r="I18" i="6"/>
  <c r="J18" i="6" s="1"/>
  <c r="E18" i="6"/>
  <c r="F18" i="6" s="1"/>
  <c r="G18" i="6" s="1"/>
  <c r="L17" i="6"/>
  <c r="M17" i="6" s="1"/>
  <c r="I17" i="6"/>
  <c r="J17" i="6" s="1"/>
  <c r="E17" i="6"/>
  <c r="F17" i="6" s="1"/>
  <c r="G17" i="6" s="1"/>
  <c r="L16" i="6"/>
  <c r="M16" i="6" s="1"/>
  <c r="I16" i="6"/>
  <c r="J16" i="6" s="1"/>
  <c r="E16" i="6"/>
  <c r="F16" i="6" s="1"/>
  <c r="G16" i="6" s="1"/>
  <c r="L15" i="6"/>
  <c r="M15" i="6" s="1"/>
  <c r="I15" i="6"/>
  <c r="J15" i="6" s="1"/>
  <c r="E15" i="6"/>
  <c r="F15" i="6" s="1"/>
  <c r="G15" i="6" s="1"/>
  <c r="M14" i="6"/>
  <c r="L14" i="6"/>
  <c r="I14" i="6"/>
  <c r="J14" i="6" s="1"/>
  <c r="E14" i="6"/>
  <c r="F14" i="6" s="1"/>
  <c r="G14" i="6" s="1"/>
  <c r="P14" i="6" s="1"/>
  <c r="L13" i="6"/>
  <c r="M13" i="6" s="1"/>
  <c r="I13" i="6"/>
  <c r="J13" i="6" s="1"/>
  <c r="E13" i="6"/>
  <c r="F13" i="6" s="1"/>
  <c r="G13" i="6" s="1"/>
  <c r="L12" i="6"/>
  <c r="M12" i="6" s="1"/>
  <c r="I12" i="6"/>
  <c r="J12" i="6" s="1"/>
  <c r="E12" i="6"/>
  <c r="F12" i="6" s="1"/>
  <c r="G12" i="6" s="1"/>
  <c r="L11" i="6"/>
  <c r="M11" i="6" s="1"/>
  <c r="I11" i="6"/>
  <c r="J11" i="6" s="1"/>
  <c r="E11" i="6"/>
  <c r="F11" i="6" s="1"/>
  <c r="G11" i="6" s="1"/>
  <c r="M10" i="6"/>
  <c r="L10" i="6"/>
  <c r="I10" i="6"/>
  <c r="J10" i="6" s="1"/>
  <c r="E10" i="6"/>
  <c r="F10" i="6" s="1"/>
  <c r="G10" i="6" s="1"/>
  <c r="L9" i="6"/>
  <c r="M9" i="6" s="1"/>
  <c r="I9" i="6"/>
  <c r="J9" i="6" s="1"/>
  <c r="E9" i="6"/>
  <c r="F9" i="6" s="1"/>
  <c r="G9" i="6" s="1"/>
  <c r="M8" i="6"/>
  <c r="L8" i="6"/>
  <c r="I8" i="6"/>
  <c r="J8" i="6" s="1"/>
  <c r="E8" i="6"/>
  <c r="F8" i="6" s="1"/>
  <c r="G8" i="6" s="1"/>
  <c r="L7" i="6"/>
  <c r="M7" i="6" s="1"/>
  <c r="I7" i="6"/>
  <c r="J7" i="6" s="1"/>
  <c r="E7" i="6"/>
  <c r="F7" i="6" s="1"/>
  <c r="G7" i="6" s="1"/>
  <c r="L6" i="6"/>
  <c r="M6" i="6" s="1"/>
  <c r="I6" i="6"/>
  <c r="J6" i="6" s="1"/>
  <c r="E6" i="6"/>
  <c r="F6" i="6" s="1"/>
  <c r="G6" i="6" s="1"/>
  <c r="L5" i="6"/>
  <c r="M5" i="6" s="1"/>
  <c r="I5" i="6"/>
  <c r="J5" i="6" s="1"/>
  <c r="F5" i="6"/>
  <c r="G5" i="6" s="1"/>
  <c r="E5" i="6"/>
  <c r="L4" i="6"/>
  <c r="M4" i="6" s="1"/>
  <c r="I4" i="6"/>
  <c r="J4" i="6" s="1"/>
  <c r="E4" i="6"/>
  <c r="F4" i="6" s="1"/>
  <c r="G4" i="6" s="1"/>
  <c r="L3" i="6"/>
  <c r="M3" i="6" s="1"/>
  <c r="I3" i="6"/>
  <c r="J3" i="6" s="1"/>
  <c r="E3" i="6"/>
  <c r="G2" i="6"/>
  <c r="N27" i="1"/>
  <c r="M27" i="1"/>
  <c r="M26" i="1"/>
  <c r="N26" i="1" s="1"/>
  <c r="M25" i="1"/>
  <c r="N25" i="1" s="1"/>
  <c r="N24" i="1"/>
  <c r="M24" i="1"/>
  <c r="N23" i="1"/>
  <c r="M23" i="1"/>
  <c r="M22" i="1"/>
  <c r="N22" i="1" s="1"/>
  <c r="M21" i="1"/>
  <c r="N21" i="1" s="1"/>
  <c r="N20" i="1"/>
  <c r="M20" i="1"/>
  <c r="N19" i="1"/>
  <c r="M19" i="1"/>
  <c r="M18" i="1"/>
  <c r="N18" i="1" s="1"/>
  <c r="M17" i="1"/>
  <c r="N17" i="1" s="1"/>
  <c r="N16" i="1"/>
  <c r="M16" i="1"/>
  <c r="N15" i="1"/>
  <c r="M15" i="1"/>
  <c r="M14" i="1"/>
  <c r="N14" i="1" s="1"/>
  <c r="M13" i="1"/>
  <c r="N13" i="1" s="1"/>
  <c r="N12" i="1"/>
  <c r="M12" i="1"/>
  <c r="N11" i="1"/>
  <c r="M11" i="1"/>
  <c r="M10" i="1"/>
  <c r="N10" i="1" s="1"/>
  <c r="M9" i="1"/>
  <c r="N9" i="1" s="1"/>
  <c r="N8" i="1"/>
  <c r="M8" i="1"/>
  <c r="N7" i="1"/>
  <c r="M7" i="1"/>
  <c r="M6" i="1"/>
  <c r="N6" i="1" s="1"/>
  <c r="M5" i="1"/>
  <c r="N5" i="1" s="1"/>
  <c r="N4" i="1"/>
  <c r="M4" i="1"/>
  <c r="N3" i="1"/>
  <c r="M3" i="1"/>
  <c r="M23" i="2"/>
  <c r="N23" i="2" s="1"/>
  <c r="I23" i="2"/>
  <c r="G23" i="2"/>
  <c r="E23" i="2"/>
  <c r="M22" i="2"/>
  <c r="N22" i="2" s="1"/>
  <c r="I22" i="2"/>
  <c r="J22" i="2" s="1"/>
  <c r="K22" i="2" s="1"/>
  <c r="P22" i="2" s="1"/>
  <c r="G22" i="2"/>
  <c r="E22" i="2"/>
  <c r="M21" i="2"/>
  <c r="N21" i="2" s="1"/>
  <c r="I21" i="2"/>
  <c r="G21" i="2"/>
  <c r="E21" i="2"/>
  <c r="M20" i="2"/>
  <c r="N20" i="2" s="1"/>
  <c r="P20" i="2" s="1"/>
  <c r="I20" i="2"/>
  <c r="G20" i="2"/>
  <c r="E20" i="2"/>
  <c r="J20" i="2" s="1"/>
  <c r="K20" i="2" s="1"/>
  <c r="M19" i="2"/>
  <c r="N19" i="2" s="1"/>
  <c r="I19" i="2"/>
  <c r="G19" i="2"/>
  <c r="E19" i="2"/>
  <c r="J19" i="2" s="1"/>
  <c r="K19" i="2" s="1"/>
  <c r="P19" i="2" s="1"/>
  <c r="N18" i="2"/>
  <c r="M18" i="2"/>
  <c r="I18" i="2"/>
  <c r="G18" i="2"/>
  <c r="E18" i="2"/>
  <c r="J18" i="2" s="1"/>
  <c r="K18" i="2" s="1"/>
  <c r="P18" i="2" s="1"/>
  <c r="M17" i="2"/>
  <c r="N17" i="2" s="1"/>
  <c r="I17" i="2"/>
  <c r="J17" i="2" s="1"/>
  <c r="K17" i="2" s="1"/>
  <c r="P17" i="2" s="1"/>
  <c r="G17" i="2"/>
  <c r="E17" i="2"/>
  <c r="M16" i="2"/>
  <c r="N16" i="2" s="1"/>
  <c r="I16" i="2"/>
  <c r="G16" i="2"/>
  <c r="E16" i="2"/>
  <c r="M15" i="2"/>
  <c r="N15" i="2" s="1"/>
  <c r="I15" i="2"/>
  <c r="G15" i="2"/>
  <c r="E15" i="2"/>
  <c r="M14" i="2"/>
  <c r="N14" i="2" s="1"/>
  <c r="I14" i="2"/>
  <c r="G14" i="2"/>
  <c r="E14" i="2"/>
  <c r="J14" i="2" s="1"/>
  <c r="K14" i="2" s="1"/>
  <c r="P14" i="2" s="1"/>
  <c r="M13" i="2"/>
  <c r="N13" i="2" s="1"/>
  <c r="I13" i="2"/>
  <c r="G13" i="2"/>
  <c r="E13" i="2"/>
  <c r="M12" i="2"/>
  <c r="N12" i="2" s="1"/>
  <c r="I12" i="2"/>
  <c r="G12" i="2"/>
  <c r="E12" i="2"/>
  <c r="M11" i="2"/>
  <c r="N11" i="2" s="1"/>
  <c r="I11" i="2"/>
  <c r="G11" i="2"/>
  <c r="E11" i="2"/>
  <c r="M10" i="2"/>
  <c r="N10" i="2" s="1"/>
  <c r="J10" i="2"/>
  <c r="K10" i="2" s="1"/>
  <c r="P10" i="2" s="1"/>
  <c r="I10" i="2"/>
  <c r="G10" i="2"/>
  <c r="E10" i="2"/>
  <c r="N9" i="2"/>
  <c r="M9" i="2"/>
  <c r="I9" i="2"/>
  <c r="G9" i="2"/>
  <c r="E9" i="2"/>
  <c r="M8" i="2"/>
  <c r="N8" i="2" s="1"/>
  <c r="I8" i="2"/>
  <c r="G8" i="2"/>
  <c r="E8" i="2"/>
  <c r="J8" i="2" s="1"/>
  <c r="K8" i="2" s="1"/>
  <c r="P8" i="2" s="1"/>
  <c r="M7" i="2"/>
  <c r="N7" i="2" s="1"/>
  <c r="I7" i="2"/>
  <c r="G7" i="2"/>
  <c r="E7" i="2"/>
  <c r="J7" i="2" s="1"/>
  <c r="K7" i="2" s="1"/>
  <c r="P7" i="2" s="1"/>
  <c r="M6" i="2"/>
  <c r="N6" i="2" s="1"/>
  <c r="I6" i="2"/>
  <c r="J6" i="2" s="1"/>
  <c r="K6" i="2" s="1"/>
  <c r="G6" i="2"/>
  <c r="E6" i="2"/>
  <c r="M5" i="2"/>
  <c r="N5" i="2" s="1"/>
  <c r="I5" i="2"/>
  <c r="G5" i="2"/>
  <c r="E5" i="2"/>
  <c r="M4" i="2"/>
  <c r="N4" i="2" s="1"/>
  <c r="P4" i="2" s="1"/>
  <c r="I4" i="2"/>
  <c r="G4" i="2"/>
  <c r="E4" i="2"/>
  <c r="J4" i="2" s="1"/>
  <c r="K4" i="2" s="1"/>
  <c r="M3" i="2"/>
  <c r="N3" i="2" s="1"/>
  <c r="I3" i="2"/>
  <c r="G3" i="2"/>
  <c r="E3" i="2"/>
  <c r="K2" i="2"/>
  <c r="I27" i="1"/>
  <c r="G27" i="1"/>
  <c r="E27" i="1"/>
  <c r="J27" i="1" s="1"/>
  <c r="K27" i="1" s="1"/>
  <c r="P27" i="1" s="1"/>
  <c r="I26" i="1"/>
  <c r="G26" i="1"/>
  <c r="J26" i="1" s="1"/>
  <c r="K26" i="1" s="1"/>
  <c r="P26" i="1" s="1"/>
  <c r="E26" i="1"/>
  <c r="J25" i="1"/>
  <c r="K25" i="1" s="1"/>
  <c r="I25" i="1"/>
  <c r="G25" i="1"/>
  <c r="E25" i="1"/>
  <c r="I24" i="1"/>
  <c r="G24" i="1"/>
  <c r="E24" i="1"/>
  <c r="I23" i="1"/>
  <c r="G23" i="1"/>
  <c r="E23" i="1"/>
  <c r="I22" i="1"/>
  <c r="G22" i="1"/>
  <c r="E22" i="1"/>
  <c r="I21" i="1"/>
  <c r="G21" i="1"/>
  <c r="E21" i="1"/>
  <c r="J21" i="1" s="1"/>
  <c r="K21" i="1" s="1"/>
  <c r="P21" i="1" s="1"/>
  <c r="I20" i="1"/>
  <c r="G20" i="1"/>
  <c r="E20" i="1"/>
  <c r="I19" i="1"/>
  <c r="G19" i="1"/>
  <c r="E19" i="1"/>
  <c r="I18" i="1"/>
  <c r="G18" i="1"/>
  <c r="E18" i="1"/>
  <c r="I17" i="1"/>
  <c r="G17" i="1"/>
  <c r="J17" i="1" s="1"/>
  <c r="K17" i="1" s="1"/>
  <c r="E17" i="1"/>
  <c r="I16" i="1"/>
  <c r="G16" i="1"/>
  <c r="E16" i="1"/>
  <c r="J16" i="1" s="1"/>
  <c r="K16" i="1" s="1"/>
  <c r="P16" i="1" s="1"/>
  <c r="I15" i="1"/>
  <c r="G15" i="1"/>
  <c r="E15" i="1"/>
  <c r="I14" i="1"/>
  <c r="G14" i="1"/>
  <c r="E14" i="1"/>
  <c r="I13" i="1"/>
  <c r="G13" i="1"/>
  <c r="E13" i="1"/>
  <c r="J13" i="1" s="1"/>
  <c r="K13" i="1" s="1"/>
  <c r="P13" i="1" s="1"/>
  <c r="I12" i="1"/>
  <c r="G12" i="1"/>
  <c r="E12" i="1"/>
  <c r="I11" i="1"/>
  <c r="G11" i="1"/>
  <c r="E11" i="1"/>
  <c r="J11" i="1" s="1"/>
  <c r="K11" i="1" s="1"/>
  <c r="P11" i="1" s="1"/>
  <c r="I10" i="1"/>
  <c r="G10" i="1"/>
  <c r="E10" i="1"/>
  <c r="J9" i="1"/>
  <c r="K9" i="1" s="1"/>
  <c r="I9" i="1"/>
  <c r="G9" i="1"/>
  <c r="E9" i="1"/>
  <c r="I8" i="1"/>
  <c r="G8" i="1"/>
  <c r="E8" i="1"/>
  <c r="I7" i="1"/>
  <c r="G7" i="1"/>
  <c r="E7" i="1"/>
  <c r="I6" i="1"/>
  <c r="G6" i="1"/>
  <c r="E6" i="1"/>
  <c r="J6" i="1" s="1"/>
  <c r="K6" i="1" s="1"/>
  <c r="P6" i="1" s="1"/>
  <c r="I5" i="1"/>
  <c r="G5" i="1"/>
  <c r="E5" i="1"/>
  <c r="J5" i="1" s="1"/>
  <c r="K5" i="1" s="1"/>
  <c r="P5" i="1" s="1"/>
  <c r="I4" i="1"/>
  <c r="G4" i="1"/>
  <c r="E4" i="1"/>
  <c r="I3" i="1"/>
  <c r="I28" i="1" s="1"/>
  <c r="G3" i="1"/>
  <c r="E3" i="1"/>
  <c r="K2" i="1"/>
  <c r="E19" i="8" l="1"/>
  <c r="E22" i="8"/>
  <c r="J24" i="8"/>
  <c r="J22" i="8"/>
  <c r="J21" i="8"/>
  <c r="J25" i="8"/>
  <c r="J23" i="8"/>
  <c r="J26" i="8"/>
  <c r="M24" i="8"/>
  <c r="M22" i="8"/>
  <c r="M21" i="8"/>
  <c r="P16" i="8"/>
  <c r="O16" i="8"/>
  <c r="M25" i="8"/>
  <c r="P7" i="8"/>
  <c r="O7" i="8"/>
  <c r="P12" i="8"/>
  <c r="O12" i="8"/>
  <c r="P14" i="8"/>
  <c r="O14" i="8"/>
  <c r="O17" i="8"/>
  <c r="P17" i="8"/>
  <c r="P6" i="8"/>
  <c r="O6" i="8"/>
  <c r="P11" i="8"/>
  <c r="O11" i="8"/>
  <c r="P5" i="8"/>
  <c r="O5" i="8"/>
  <c r="P8" i="8"/>
  <c r="O8" i="8"/>
  <c r="P15" i="8"/>
  <c r="O15" i="8"/>
  <c r="M26" i="8"/>
  <c r="F3" i="8"/>
  <c r="G3" i="8" s="1"/>
  <c r="M23" i="8"/>
  <c r="J25" i="7"/>
  <c r="J29" i="7"/>
  <c r="O11" i="7"/>
  <c r="O9" i="7"/>
  <c r="P5" i="7"/>
  <c r="O5" i="7"/>
  <c r="P19" i="7"/>
  <c r="O19" i="7"/>
  <c r="P13" i="7"/>
  <c r="O13" i="7"/>
  <c r="P21" i="7"/>
  <c r="O21" i="7"/>
  <c r="M28" i="7"/>
  <c r="M26" i="7"/>
  <c r="M27" i="7"/>
  <c r="M25" i="7"/>
  <c r="M24" i="7"/>
  <c r="M29" i="7"/>
  <c r="O10" i="7"/>
  <c r="P10" i="7"/>
  <c r="P16" i="7"/>
  <c r="O16" i="7"/>
  <c r="P11" i="7"/>
  <c r="O4" i="7"/>
  <c r="P4" i="7"/>
  <c r="O18" i="7"/>
  <c r="P18" i="7"/>
  <c r="O20" i="7"/>
  <c r="P20" i="7"/>
  <c r="J24" i="7"/>
  <c r="E25" i="7"/>
  <c r="E24" i="7"/>
  <c r="F3" i="7"/>
  <c r="G3" i="7" s="1"/>
  <c r="P9" i="7"/>
  <c r="E22" i="7"/>
  <c r="J28" i="7"/>
  <c r="J26" i="7"/>
  <c r="O14" i="7"/>
  <c r="P14" i="7"/>
  <c r="J27" i="7"/>
  <c r="J28" i="6"/>
  <c r="O5" i="6"/>
  <c r="O16" i="6"/>
  <c r="O11" i="6"/>
  <c r="E25" i="6"/>
  <c r="P19" i="6"/>
  <c r="O19" i="6"/>
  <c r="M29" i="6"/>
  <c r="M27" i="6"/>
  <c r="M30" i="6"/>
  <c r="M26" i="6"/>
  <c r="M25" i="6"/>
  <c r="M28" i="6"/>
  <c r="O6" i="6"/>
  <c r="P6" i="6"/>
  <c r="O13" i="6"/>
  <c r="P13" i="6"/>
  <c r="O15" i="6"/>
  <c r="P15" i="6"/>
  <c r="O17" i="6"/>
  <c r="P17" i="6"/>
  <c r="O20" i="6"/>
  <c r="P20" i="6"/>
  <c r="P22" i="6"/>
  <c r="O22" i="6"/>
  <c r="E23" i="6"/>
  <c r="J25" i="6"/>
  <c r="J26" i="6"/>
  <c r="J30" i="6"/>
  <c r="F3" i="6"/>
  <c r="G3" i="6" s="1"/>
  <c r="O14" i="6"/>
  <c r="E26" i="6"/>
  <c r="P5" i="6"/>
  <c r="P11" i="6"/>
  <c r="P16" i="6"/>
  <c r="J27" i="6"/>
  <c r="J29" i="6"/>
  <c r="P17" i="1"/>
  <c r="P9" i="1"/>
  <c r="P25" i="1"/>
  <c r="N35" i="1"/>
  <c r="J4" i="1"/>
  <c r="K4" i="1" s="1"/>
  <c r="P4" i="1" s="1"/>
  <c r="J10" i="1"/>
  <c r="K10" i="1" s="1"/>
  <c r="P10" i="1" s="1"/>
  <c r="J15" i="1"/>
  <c r="K15" i="1" s="1"/>
  <c r="P15" i="1" s="1"/>
  <c r="J20" i="1"/>
  <c r="K20" i="1" s="1"/>
  <c r="P20" i="1" s="1"/>
  <c r="J22" i="1"/>
  <c r="K22" i="1" s="1"/>
  <c r="P22" i="1" s="1"/>
  <c r="E31" i="1"/>
  <c r="J8" i="1"/>
  <c r="K8" i="1" s="1"/>
  <c r="P8" i="1" s="1"/>
  <c r="J14" i="1"/>
  <c r="K14" i="1" s="1"/>
  <c r="P14" i="1" s="1"/>
  <c r="J19" i="1"/>
  <c r="K19" i="1" s="1"/>
  <c r="P19" i="1" s="1"/>
  <c r="J24" i="1"/>
  <c r="K24" i="1" s="1"/>
  <c r="P24" i="1" s="1"/>
  <c r="G30" i="1"/>
  <c r="J7" i="1"/>
  <c r="K7" i="1" s="1"/>
  <c r="P7" i="1" s="1"/>
  <c r="J12" i="1"/>
  <c r="K12" i="1" s="1"/>
  <c r="P12" i="1" s="1"/>
  <c r="J18" i="1"/>
  <c r="K18" i="1" s="1"/>
  <c r="P18" i="1" s="1"/>
  <c r="J23" i="1"/>
  <c r="K23" i="1" s="1"/>
  <c r="P23" i="1" s="1"/>
  <c r="P30" i="1"/>
  <c r="P33" i="1"/>
  <c r="N30" i="1"/>
  <c r="N31" i="1"/>
  <c r="N32" i="1"/>
  <c r="N33" i="1"/>
  <c r="N34" i="1"/>
  <c r="P6" i="2"/>
  <c r="E24" i="2"/>
  <c r="J13" i="2"/>
  <c r="K13" i="2" s="1"/>
  <c r="P13" i="2" s="1"/>
  <c r="G26" i="2"/>
  <c r="G24" i="2"/>
  <c r="J9" i="2"/>
  <c r="K9" i="2" s="1"/>
  <c r="P9" i="2" s="1"/>
  <c r="J15" i="2"/>
  <c r="K15" i="2" s="1"/>
  <c r="P15" i="2" s="1"/>
  <c r="J16" i="2"/>
  <c r="K16" i="2" s="1"/>
  <c r="P16" i="2" s="1"/>
  <c r="I27" i="2"/>
  <c r="I24" i="2"/>
  <c r="J5" i="2"/>
  <c r="K5" i="2" s="1"/>
  <c r="P5" i="2" s="1"/>
  <c r="J11" i="2"/>
  <c r="K11" i="2" s="1"/>
  <c r="P11" i="2" s="1"/>
  <c r="J12" i="2"/>
  <c r="K12" i="2" s="1"/>
  <c r="P12" i="2" s="1"/>
  <c r="J21" i="2"/>
  <c r="K21" i="2" s="1"/>
  <c r="P21" i="2" s="1"/>
  <c r="J23" i="2"/>
  <c r="K23" i="2" s="1"/>
  <c r="P23" i="2" s="1"/>
  <c r="P27" i="2"/>
  <c r="P28" i="2"/>
  <c r="N29" i="2"/>
  <c r="N26" i="2"/>
  <c r="N27" i="2"/>
  <c r="N28" i="2"/>
  <c r="N30" i="2"/>
  <c r="N31" i="2"/>
  <c r="I26" i="2"/>
  <c r="G27" i="2"/>
  <c r="E26" i="2"/>
  <c r="E27" i="2"/>
  <c r="J3" i="2"/>
  <c r="K3" i="2" s="1"/>
  <c r="P3" i="2" s="1"/>
  <c r="P31" i="2" s="1"/>
  <c r="G28" i="1"/>
  <c r="I30" i="1"/>
  <c r="I31" i="1"/>
  <c r="G31" i="1"/>
  <c r="J3" i="1"/>
  <c r="K3" i="1" s="1"/>
  <c r="P3" i="1" s="1"/>
  <c r="P31" i="1" s="1"/>
  <c r="E28" i="1"/>
  <c r="E30" i="1"/>
  <c r="G23" i="8" l="1"/>
  <c r="P3" i="8"/>
  <c r="O3" i="8"/>
  <c r="G26" i="8"/>
  <c r="G24" i="8"/>
  <c r="G22" i="8"/>
  <c r="G21" i="8"/>
  <c r="G25" i="8"/>
  <c r="J27" i="8"/>
  <c r="M27" i="8"/>
  <c r="J30" i="7"/>
  <c r="O29" i="7"/>
  <c r="O27" i="7"/>
  <c r="O25" i="7"/>
  <c r="O24" i="7"/>
  <c r="O26" i="7"/>
  <c r="O28" i="7"/>
  <c r="G27" i="7"/>
  <c r="G25" i="7"/>
  <c r="G24" i="7"/>
  <c r="G29" i="7"/>
  <c r="G26" i="7"/>
  <c r="G28" i="7"/>
  <c r="M30" i="7"/>
  <c r="M31" i="6"/>
  <c r="J31" i="6"/>
  <c r="O3" i="6"/>
  <c r="G27" i="6"/>
  <c r="G30" i="6"/>
  <c r="G28" i="6"/>
  <c r="G26" i="6"/>
  <c r="G25" i="6"/>
  <c r="G29" i="6"/>
  <c r="P3" i="6"/>
  <c r="P34" i="1"/>
  <c r="P35" i="1"/>
  <c r="P32" i="1"/>
  <c r="P36" i="1" s="1"/>
  <c r="N36" i="1"/>
  <c r="P26" i="2"/>
  <c r="P30" i="2"/>
  <c r="P29" i="2"/>
  <c r="P32" i="2"/>
  <c r="K31" i="2"/>
  <c r="L31" i="2" s="1"/>
  <c r="K27" i="2"/>
  <c r="L27" i="2" s="1"/>
  <c r="K29" i="2"/>
  <c r="L29" i="2" s="1"/>
  <c r="K26" i="2"/>
  <c r="K28" i="2"/>
  <c r="L28" i="2" s="1"/>
  <c r="K30" i="2"/>
  <c r="L30" i="2" s="1"/>
  <c r="N32" i="2"/>
  <c r="K32" i="1"/>
  <c r="L32" i="1" s="1"/>
  <c r="K35" i="1"/>
  <c r="L35" i="1" s="1"/>
  <c r="K31" i="1"/>
  <c r="L31" i="1" s="1"/>
  <c r="K30" i="1"/>
  <c r="K34" i="1"/>
  <c r="L34" i="1" s="1"/>
  <c r="K33" i="1"/>
  <c r="L33" i="1" s="1"/>
  <c r="G27" i="8" l="1"/>
  <c r="H25" i="8" s="1"/>
  <c r="H21" i="8"/>
  <c r="O23" i="8"/>
  <c r="O25" i="8"/>
  <c r="O26" i="8"/>
  <c r="O24" i="8"/>
  <c r="O22" i="8"/>
  <c r="O21" i="8"/>
  <c r="H22" i="8"/>
  <c r="H24" i="8"/>
  <c r="G30" i="7"/>
  <c r="H26" i="7" s="1"/>
  <c r="O30" i="7"/>
  <c r="P25" i="7" s="1"/>
  <c r="P24" i="7"/>
  <c r="G31" i="6"/>
  <c r="H25" i="6" s="1"/>
  <c r="O29" i="6"/>
  <c r="O30" i="6"/>
  <c r="O28" i="6"/>
  <c r="O26" i="6"/>
  <c r="O25" i="6"/>
  <c r="O27" i="6"/>
  <c r="H28" i="6"/>
  <c r="H27" i="6"/>
  <c r="H26" i="6"/>
  <c r="H29" i="6"/>
  <c r="H30" i="6"/>
  <c r="K36" i="1"/>
  <c r="L30" i="1"/>
  <c r="K32" i="2"/>
  <c r="L26" i="2"/>
  <c r="O27" i="8" l="1"/>
  <c r="P24" i="8" s="1"/>
  <c r="P21" i="8"/>
  <c r="H26" i="8"/>
  <c r="H23" i="8"/>
  <c r="P22" i="8"/>
  <c r="P28" i="7"/>
  <c r="H25" i="7"/>
  <c r="P27" i="7"/>
  <c r="H27" i="7"/>
  <c r="H24" i="7"/>
  <c r="P29" i="7"/>
  <c r="H28" i="7"/>
  <c r="P26" i="7"/>
  <c r="H29" i="7"/>
  <c r="O31" i="6"/>
  <c r="P27" i="6" s="1"/>
  <c r="P26" i="8" l="1"/>
  <c r="P23" i="8"/>
  <c r="P25" i="8"/>
  <c r="P30" i="6"/>
  <c r="P28" i="6"/>
  <c r="P26" i="6"/>
  <c r="P25" i="6"/>
  <c r="P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Jastrzębski</author>
  </authors>
  <commentList>
    <comment ref="L6" authorId="0" shapeId="0" xr:uid="{23E5FAAB-15E5-4F2D-B868-8E2D5326CE22}">
      <text>
        <r>
          <rPr>
            <b/>
            <sz val="9"/>
            <color indexed="81"/>
            <rFont val="Tahoma"/>
            <family val="2"/>
            <charset val="238"/>
          </rPr>
          <t>Tomasz Jastrzębski:</t>
        </r>
        <r>
          <rPr>
            <sz val="9"/>
            <color indexed="81"/>
            <rFont val="Tahoma"/>
            <family val="2"/>
            <charset val="238"/>
          </rPr>
          <t xml:space="preserve">
2026-03-04</t>
        </r>
      </text>
    </comment>
  </commentList>
</comments>
</file>

<file path=xl/sharedStrings.xml><?xml version="1.0" encoding="utf-8"?>
<sst xmlns="http://schemas.openxmlformats.org/spreadsheetml/2006/main" count="323" uniqueCount="121">
  <si>
    <t>Aktywność</t>
  </si>
  <si>
    <t>Kolokwium 1</t>
  </si>
  <si>
    <t>Kolokwium 2</t>
  </si>
  <si>
    <t>Pierwszy termin</t>
  </si>
  <si>
    <t>Lp.</t>
  </si>
  <si>
    <t>Nr albumu</t>
  </si>
  <si>
    <t>SUMA [%]</t>
  </si>
  <si>
    <t>3.0</t>
  </si>
  <si>
    <t>3.5</t>
  </si>
  <si>
    <t>&gt;50%</t>
  </si>
  <si>
    <t>5.0</t>
  </si>
  <si>
    <t>&lt;=50%</t>
  </si>
  <si>
    <t>4.5</t>
  </si>
  <si>
    <t>4.0</t>
  </si>
  <si>
    <t>2.0</t>
  </si>
  <si>
    <t>Σ</t>
  </si>
  <si>
    <t>S11-02</t>
  </si>
  <si>
    <t>295979</t>
  </si>
  <si>
    <t>304368</t>
  </si>
  <si>
    <t>304372</t>
  </si>
  <si>
    <t>304378</t>
  </si>
  <si>
    <t>304382</t>
  </si>
  <si>
    <t>304383</t>
  </si>
  <si>
    <t>304396</t>
  </si>
  <si>
    <t>304400</t>
  </si>
  <si>
    <t>304403</t>
  </si>
  <si>
    <t>304406</t>
  </si>
  <si>
    <t>304415</t>
  </si>
  <si>
    <t>304422</t>
  </si>
  <si>
    <t>304425</t>
  </si>
  <si>
    <t>304431</t>
  </si>
  <si>
    <t>304439</t>
  </si>
  <si>
    <t>304451</t>
  </si>
  <si>
    <t>304458</t>
  </si>
  <si>
    <t>304464</t>
  </si>
  <si>
    <t>304465</t>
  </si>
  <si>
    <t>308565</t>
  </si>
  <si>
    <t>308566</t>
  </si>
  <si>
    <t>Kolokwium 3</t>
  </si>
  <si>
    <t>S11-04</t>
  </si>
  <si>
    <t>304379</t>
  </si>
  <si>
    <t>304459</t>
  </si>
  <si>
    <t>286345</t>
  </si>
  <si>
    <t>304447</t>
  </si>
  <si>
    <t>292035</t>
  </si>
  <si>
    <t>304367</t>
  </si>
  <si>
    <t>304470</t>
  </si>
  <si>
    <t>304420</t>
  </si>
  <si>
    <t>291396</t>
  </si>
  <si>
    <t>304426</t>
  </si>
  <si>
    <t>292952</t>
  </si>
  <si>
    <t>304442</t>
  </si>
  <si>
    <t>304412</t>
  </si>
  <si>
    <t>303168</t>
  </si>
  <si>
    <t>304387</t>
  </si>
  <si>
    <t>303155</t>
  </si>
  <si>
    <t>304427</t>
  </si>
  <si>
    <t>303184</t>
  </si>
  <si>
    <t>N13-01</t>
  </si>
  <si>
    <t>Kolokwium</t>
  </si>
  <si>
    <t>304877</t>
  </si>
  <si>
    <t>304886</t>
  </si>
  <si>
    <t>294143</t>
  </si>
  <si>
    <t>304876</t>
  </si>
  <si>
    <t>304846</t>
  </si>
  <si>
    <t>304851</t>
  </si>
  <si>
    <t>304916</t>
  </si>
  <si>
    <t>304880</t>
  </si>
  <si>
    <t>308607</t>
  </si>
  <si>
    <t>304838</t>
  </si>
  <si>
    <t>304904</t>
  </si>
  <si>
    <t>304896</t>
  </si>
  <si>
    <t>304898</t>
  </si>
  <si>
    <t>304884</t>
  </si>
  <si>
    <t>308599</t>
  </si>
  <si>
    <t>302110</t>
  </si>
  <si>
    <t>192557</t>
  </si>
  <si>
    <t>304840</t>
  </si>
  <si>
    <t>304905</t>
  </si>
  <si>
    <t>304854</t>
  </si>
  <si>
    <t>N13-02</t>
  </si>
  <si>
    <t>308597</t>
  </si>
  <si>
    <t>298157</t>
  </si>
  <si>
    <t>304842</t>
  </si>
  <si>
    <t>308604</t>
  </si>
  <si>
    <t>304891</t>
  </si>
  <si>
    <t>308603</t>
  </si>
  <si>
    <t>304855</t>
  </si>
  <si>
    <t>287375</t>
  </si>
  <si>
    <t>304848</t>
  </si>
  <si>
    <t>304917</t>
  </si>
  <si>
    <t>307418</t>
  </si>
  <si>
    <t>304874</t>
  </si>
  <si>
    <t>304871</t>
  </si>
  <si>
    <t>308593</t>
  </si>
  <si>
    <t>304894</t>
  </si>
  <si>
    <t>304861</t>
  </si>
  <si>
    <t>304859</t>
  </si>
  <si>
    <t>309395</t>
  </si>
  <si>
    <t>N13-03</t>
  </si>
  <si>
    <t>308602</t>
  </si>
  <si>
    <t>304837</t>
  </si>
  <si>
    <t>304892</t>
  </si>
  <si>
    <t>304893</t>
  </si>
  <si>
    <t>304860</t>
  </si>
  <si>
    <t>308592</t>
  </si>
  <si>
    <t>304902</t>
  </si>
  <si>
    <t>308596</t>
  </si>
  <si>
    <t>297037</t>
  </si>
  <si>
    <t>304903</t>
  </si>
  <si>
    <t>304839</t>
  </si>
  <si>
    <t>304911</t>
  </si>
  <si>
    <t>304844</t>
  </si>
  <si>
    <t>304863</t>
  </si>
  <si>
    <t>308606</t>
  </si>
  <si>
    <t>304914</t>
  </si>
  <si>
    <t>Termin poprawkowy</t>
  </si>
  <si>
    <t>Ostatecznie</t>
  </si>
  <si>
    <t>OCENA</t>
  </si>
  <si>
    <t>DATA</t>
  </si>
  <si>
    <t>Drugi termin poprawkowy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</si>
</sst>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lbany;Arial;Luxi Sans;Helvetic"/>
      <family val="2"/>
      <charset val="238"/>
    </font>
    <font>
      <b/>
      <sz val="16"/>
      <name val="Cambria"/>
      <family val="1"/>
      <charset val="238"/>
    </font>
    <font>
      <b/>
      <sz val="15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66">
    <xf numFmtId="0" fontId="0" fillId="0" borderId="0" xfId="0"/>
    <xf numFmtId="0" fontId="3" fillId="0" borderId="0" xfId="2" applyFont="1" applyAlignment="1">
      <alignment horizontal="center"/>
    </xf>
    <xf numFmtId="0" fontId="4" fillId="4" borderId="1" xfId="2" applyFont="1" applyFill="1" applyBorder="1" applyAlignment="1">
      <alignment horizontal="center" vertical="center" textRotation="90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3" fillId="0" borderId="0" xfId="2" applyFont="1"/>
    <xf numFmtId="0" fontId="4" fillId="0" borderId="6" xfId="2" applyFont="1" applyBorder="1" applyAlignment="1">
      <alignment horizontal="center" vertical="center" wrapText="1"/>
    </xf>
    <xf numFmtId="14" fontId="5" fillId="4" borderId="9" xfId="2" applyNumberFormat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14" fontId="5" fillId="2" borderId="10" xfId="2" applyNumberFormat="1" applyFont="1" applyFill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center" vertical="center"/>
    </xf>
    <xf numFmtId="165" fontId="3" fillId="2" borderId="12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textRotation="180"/>
    </xf>
    <xf numFmtId="0" fontId="3" fillId="5" borderId="16" xfId="2" applyFont="1" applyFill="1" applyBorder="1" applyAlignment="1">
      <alignment horizontal="center" vertical="center"/>
    </xf>
    <xf numFmtId="0" fontId="3" fillId="5" borderId="17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6" borderId="19" xfId="2" applyFont="1" applyFill="1" applyBorder="1" applyAlignment="1">
      <alignment horizontal="center" vertical="center"/>
    </xf>
    <xf numFmtId="0" fontId="3" fillId="6" borderId="20" xfId="2" applyFont="1" applyFill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8" fillId="7" borderId="23" xfId="2" applyFont="1" applyFill="1" applyBorder="1" applyAlignment="1">
      <alignment horizontal="center" vertical="center" wrapText="1"/>
    </xf>
    <xf numFmtId="0" fontId="4" fillId="8" borderId="2" xfId="2" applyFont="1" applyFill="1" applyBorder="1" applyAlignment="1">
      <alignment horizontal="center" vertical="center" wrapText="1"/>
    </xf>
    <xf numFmtId="0" fontId="4" fillId="8" borderId="4" xfId="2" applyFont="1" applyFill="1" applyBorder="1" applyAlignment="1">
      <alignment horizontal="center" vertical="center" wrapText="1"/>
    </xf>
    <xf numFmtId="14" fontId="5" fillId="8" borderId="9" xfId="2" applyNumberFormat="1" applyFont="1" applyFill="1" applyBorder="1" applyAlignment="1">
      <alignment horizontal="center" vertical="center" wrapText="1"/>
    </xf>
    <xf numFmtId="164" fontId="3" fillId="8" borderId="14" xfId="1" applyNumberFormat="1" applyFont="1" applyFill="1" applyBorder="1" applyAlignment="1">
      <alignment horizontal="center" vertical="center"/>
    </xf>
    <xf numFmtId="0" fontId="4" fillId="9" borderId="2" xfId="2" applyFont="1" applyFill="1" applyBorder="1" applyAlignment="1">
      <alignment horizontal="center" vertical="center" wrapText="1"/>
    </xf>
    <xf numFmtId="0" fontId="4" fillId="9" borderId="4" xfId="2" applyFont="1" applyFill="1" applyBorder="1" applyAlignment="1">
      <alignment horizontal="center" vertical="center" wrapText="1"/>
    </xf>
    <xf numFmtId="14" fontId="5" fillId="9" borderId="9" xfId="2" applyNumberFormat="1" applyFont="1" applyFill="1" applyBorder="1" applyAlignment="1">
      <alignment horizontal="center" vertical="center" wrapText="1"/>
    </xf>
    <xf numFmtId="164" fontId="3" fillId="9" borderId="14" xfId="1" applyNumberFormat="1" applyFont="1" applyFill="1" applyBorder="1" applyAlignment="1">
      <alignment horizontal="center" vertical="center"/>
    </xf>
    <xf numFmtId="0" fontId="4" fillId="10" borderId="2" xfId="2" applyFont="1" applyFill="1" applyBorder="1" applyAlignment="1">
      <alignment horizontal="center" vertical="center" wrapText="1"/>
    </xf>
    <xf numFmtId="0" fontId="4" fillId="10" borderId="4" xfId="2" applyFont="1" applyFill="1" applyBorder="1" applyAlignment="1">
      <alignment horizontal="center" vertical="center" wrapText="1"/>
    </xf>
    <xf numFmtId="14" fontId="5" fillId="10" borderId="9" xfId="2" applyNumberFormat="1" applyFont="1" applyFill="1" applyBorder="1" applyAlignment="1">
      <alignment horizontal="center" vertical="center" wrapText="1"/>
    </xf>
    <xf numFmtId="164" fontId="3" fillId="10" borderId="14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11" borderId="3" xfId="2" applyFont="1" applyFill="1" applyBorder="1" applyAlignment="1">
      <alignment horizontal="center" vertical="center" wrapText="1"/>
    </xf>
    <xf numFmtId="0" fontId="4" fillId="11" borderId="4" xfId="2" applyFont="1" applyFill="1" applyBorder="1" applyAlignment="1">
      <alignment horizontal="center" vertical="center" wrapText="1"/>
    </xf>
    <xf numFmtId="0" fontId="4" fillId="12" borderId="2" xfId="2" applyFont="1" applyFill="1" applyBorder="1" applyAlignment="1">
      <alignment horizontal="center" vertical="center" wrapText="1"/>
    </xf>
    <xf numFmtId="14" fontId="4" fillId="12" borderId="24" xfId="2" applyNumberFormat="1" applyFont="1" applyFill="1" applyBorder="1" applyAlignment="1">
      <alignment horizontal="center" vertical="center"/>
    </xf>
    <xf numFmtId="1" fontId="4" fillId="4" borderId="7" xfId="2" applyNumberFormat="1" applyFont="1" applyFill="1" applyBorder="1" applyAlignment="1">
      <alignment horizontal="center" vertical="center" wrapText="1"/>
    </xf>
    <xf numFmtId="1" fontId="5" fillId="10" borderId="8" xfId="2" applyNumberFormat="1" applyFont="1" applyFill="1" applyBorder="1" applyAlignment="1">
      <alignment horizontal="center" vertical="center" wrapText="1"/>
    </xf>
    <xf numFmtId="0" fontId="5" fillId="11" borderId="10" xfId="2" applyFont="1" applyFill="1" applyBorder="1" applyAlignment="1">
      <alignment horizontal="center" vertical="center" wrapText="1"/>
    </xf>
    <xf numFmtId="14" fontId="5" fillId="11" borderId="9" xfId="2" applyNumberFormat="1" applyFont="1" applyFill="1" applyBorder="1" applyAlignment="1">
      <alignment horizontal="center" vertical="center" wrapText="1"/>
    </xf>
    <xf numFmtId="14" fontId="5" fillId="12" borderId="8" xfId="2" applyNumberFormat="1" applyFont="1" applyFill="1" applyBorder="1" applyAlignment="1">
      <alignment horizontal="center" vertical="center" wrapText="1"/>
    </xf>
    <xf numFmtId="0" fontId="5" fillId="12" borderId="9" xfId="2" applyFont="1" applyFill="1" applyBorder="1" applyAlignment="1">
      <alignment horizontal="center" vertical="center" wrapText="1"/>
    </xf>
    <xf numFmtId="1" fontId="3" fillId="4" borderId="12" xfId="2" applyNumberFormat="1" applyFont="1" applyFill="1" applyBorder="1" applyAlignment="1">
      <alignment horizontal="center" vertical="center"/>
    </xf>
    <xf numFmtId="1" fontId="3" fillId="10" borderId="13" xfId="1" applyNumberFormat="1" applyFont="1" applyFill="1" applyBorder="1" applyAlignment="1">
      <alignment horizontal="center" vertical="center"/>
    </xf>
    <xf numFmtId="0" fontId="3" fillId="11" borderId="15" xfId="2" applyFont="1" applyFill="1" applyBorder="1" applyAlignment="1">
      <alignment horizontal="center" vertical="center"/>
    </xf>
    <xf numFmtId="165" fontId="3" fillId="11" borderId="12" xfId="2" applyNumberFormat="1" applyFont="1" applyFill="1" applyBorder="1" applyAlignment="1">
      <alignment horizontal="center" vertical="center"/>
    </xf>
    <xf numFmtId="0" fontId="3" fillId="11" borderId="14" xfId="2" applyFont="1" applyFill="1" applyBorder="1" applyAlignment="1">
      <alignment horizontal="center" vertical="center"/>
    </xf>
    <xf numFmtId="0" fontId="3" fillId="12" borderId="13" xfId="2" applyFont="1" applyFill="1" applyBorder="1" applyAlignment="1">
      <alignment horizontal="center" vertical="center"/>
    </xf>
    <xf numFmtId="14" fontId="3" fillId="12" borderId="14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180"/>
    </xf>
    <xf numFmtId="9" fontId="3" fillId="0" borderId="0" xfId="2" applyNumberFormat="1" applyFont="1" applyAlignment="1">
      <alignment horizontal="left" vertical="center" indent="2"/>
    </xf>
    <xf numFmtId="1" fontId="5" fillId="4" borderId="8" xfId="2" applyNumberFormat="1" applyFont="1" applyFill="1" applyBorder="1" applyAlignment="1">
      <alignment horizontal="center" vertical="center" wrapText="1"/>
    </xf>
    <xf numFmtId="1" fontId="5" fillId="8" borderId="8" xfId="2" applyNumberFormat="1" applyFont="1" applyFill="1" applyBorder="1" applyAlignment="1">
      <alignment horizontal="center" vertical="center" wrapText="1"/>
    </xf>
    <xf numFmtId="1" fontId="5" fillId="9" borderId="8" xfId="2" applyNumberFormat="1" applyFont="1" applyFill="1" applyBorder="1" applyAlignment="1">
      <alignment horizontal="center" vertical="center" wrapText="1"/>
    </xf>
    <xf numFmtId="1" fontId="3" fillId="4" borderId="13" xfId="1" applyNumberFormat="1" applyFont="1" applyFill="1" applyBorder="1" applyAlignment="1">
      <alignment horizontal="center" vertical="center"/>
    </xf>
    <xf numFmtId="1" fontId="3" fillId="8" borderId="13" xfId="1" applyNumberFormat="1" applyFont="1" applyFill="1" applyBorder="1" applyAlignment="1">
      <alignment horizontal="center" vertical="center"/>
    </xf>
    <xf numFmtId="1" fontId="3" fillId="9" borderId="13" xfId="1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 xr:uid="{76EE93D7-6C67-4624-AE64-C5073C60FEE6}"/>
    <cellStyle name="Normalny 3" xfId="2" xr:uid="{133FE795-5AA5-4EF0-9B3E-F5A07EC9AA15}"/>
    <cellStyle name="Procentowy" xfId="1" builtinId="5"/>
  </cellStyles>
  <dxfs count="226"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ont>
        <strike val="0"/>
        <color theme="7" tint="-0.24994659260841701"/>
      </font>
      <fill>
        <patternFill>
          <bgColor theme="7" tint="0.79998168889431442"/>
        </patternFill>
      </fill>
    </dxf>
    <dxf>
      <font>
        <strike val="0"/>
        <color theme="7" tint="-0.499984740745262"/>
      </font>
      <fill>
        <patternFill>
          <bgColor theme="7" tint="0.59996337778862885"/>
        </patternFill>
      </fill>
    </dxf>
    <dxf>
      <font>
        <strike val="0"/>
        <color theme="4" tint="-0.24994659260841701"/>
      </font>
      <fill>
        <patternFill>
          <bgColor theme="4" tint="0.79998168889431442"/>
        </patternFill>
      </fill>
    </dxf>
    <dxf>
      <font>
        <strike val="0"/>
        <color theme="8" tint="-0.24994659260841701"/>
      </font>
      <fill>
        <patternFill>
          <bgColor theme="8" tint="0.59996337778862885"/>
        </patternFill>
      </fill>
    </dxf>
    <dxf>
      <font>
        <strike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CCFF"/>
      <color rgb="FF33CCFF"/>
      <color rgb="FF6699FF"/>
      <color rgb="FF0099FF"/>
      <color rgb="FF3366FF"/>
      <color rgb="FFCCCCFF"/>
      <color rgb="FF99CCFF"/>
      <color rgb="FF00FF99"/>
      <color rgb="FF66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43B0-19EC-465A-B95C-B470E5640081}">
  <sheetPr>
    <tabColor rgb="FFCCCCFF"/>
    <pageSetUpPr fitToPage="1"/>
  </sheetPr>
  <dimension ref="A1:P36"/>
  <sheetViews>
    <sheetView zoomScale="115" zoomScaleNormal="115" workbookViewId="0">
      <pane xSplit="2" ySplit="2" topLeftCell="C3" activePane="bottomRight" state="frozen"/>
      <selection activeCell="V3" sqref="V3"/>
      <selection pane="topRight" activeCell="V3" sqref="V3"/>
      <selection pane="bottomLeft" activeCell="V3" sqref="V3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7" customWidth="1"/>
    <col min="3" max="3" width="5.7109375" style="7" customWidth="1"/>
    <col min="4" max="14" width="12.7109375" style="7" customWidth="1"/>
    <col min="15" max="15" width="3.7109375" style="40" customWidth="1"/>
    <col min="16" max="16" width="12.7109375" style="7" customWidth="1"/>
    <col min="17" max="16384" width="11.5703125" style="7"/>
  </cols>
  <sheetData>
    <row r="1" spans="1:16" ht="65.099999999999994" customHeight="1" thickBot="1">
      <c r="B1" s="27" t="s">
        <v>16</v>
      </c>
      <c r="C1" s="2" t="s">
        <v>0</v>
      </c>
      <c r="D1" s="3" t="s">
        <v>1</v>
      </c>
      <c r="E1" s="4" t="s">
        <v>1</v>
      </c>
      <c r="F1" s="28" t="s">
        <v>2</v>
      </c>
      <c r="G1" s="29" t="s">
        <v>2</v>
      </c>
      <c r="H1" s="32" t="s">
        <v>38</v>
      </c>
      <c r="I1" s="33" t="s">
        <v>38</v>
      </c>
      <c r="J1" s="5" t="s">
        <v>3</v>
      </c>
      <c r="K1" s="6" t="s">
        <v>3</v>
      </c>
      <c r="L1" s="41" t="s">
        <v>116</v>
      </c>
      <c r="M1" s="41" t="s">
        <v>116</v>
      </c>
      <c r="N1" s="42" t="s">
        <v>116</v>
      </c>
      <c r="P1" s="43" t="s">
        <v>117</v>
      </c>
    </row>
    <row r="2" spans="1:16" ht="30" customHeight="1" thickBot="1">
      <c r="A2" s="8" t="s">
        <v>4</v>
      </c>
      <c r="B2" s="8" t="s">
        <v>5</v>
      </c>
      <c r="C2" s="45"/>
      <c r="D2" s="60">
        <v>6</v>
      </c>
      <c r="E2" s="9">
        <v>45981</v>
      </c>
      <c r="F2" s="61">
        <v>15</v>
      </c>
      <c r="G2" s="30">
        <v>46009</v>
      </c>
      <c r="H2" s="62">
        <v>11</v>
      </c>
      <c r="I2" s="34">
        <v>46052</v>
      </c>
      <c r="J2" s="10" t="s">
        <v>6</v>
      </c>
      <c r="K2" s="11">
        <f>I2</f>
        <v>46052</v>
      </c>
      <c r="L2" s="47">
        <v>100</v>
      </c>
      <c r="M2" s="47" t="s">
        <v>6</v>
      </c>
      <c r="N2" s="48">
        <v>46066</v>
      </c>
      <c r="P2" s="49" t="s">
        <v>118</v>
      </c>
    </row>
    <row r="3" spans="1:16" ht="19.899999999999999" customHeight="1">
      <c r="A3" s="12">
        <v>1</v>
      </c>
      <c r="B3" s="12" t="s">
        <v>19</v>
      </c>
      <c r="C3" s="51">
        <v>5</v>
      </c>
      <c r="D3" s="63">
        <v>4</v>
      </c>
      <c r="E3" s="13">
        <f>IF(ISBLANK(D3),"",D3/D$2)</f>
        <v>0.66666666666666663</v>
      </c>
      <c r="F3" s="64">
        <v>11</v>
      </c>
      <c r="G3" s="31">
        <f>IF(ISBLANK(F3),"",F3/F$2)</f>
        <v>0.73333333333333328</v>
      </c>
      <c r="H3" s="65">
        <v>10</v>
      </c>
      <c r="I3" s="35">
        <f>IF(ISBLANK(H3),"",H3/H$2)</f>
        <v>0.90909090909090906</v>
      </c>
      <c r="J3" s="14">
        <f>IFERROR((E3+G3+I3)*100/3+C3,"")</f>
        <v>81.969696969696969</v>
      </c>
      <c r="K3" s="15" t="str">
        <f>IF(J3="","",IF(ROUND(J3,0)&gt;=91,"5.0",IF(ROUND(J3,0)&gt;=81,"4.5",IF(ROUND(J3,0)&gt;=71,"4.0",IF(ROUND(J3,0)&gt;=61,"3.5",IF(ROUND(J3,0)&gt;=51,"3.0","2.0"))))))</f>
        <v>4.5</v>
      </c>
      <c r="L3" s="53"/>
      <c r="M3" s="54" t="str">
        <f t="shared" ref="M3:M27" si="0">IF(ISBLANK(L3),"",L3/L$2*100+C3)</f>
        <v/>
      </c>
      <c r="N3" s="55" t="str">
        <f t="shared" ref="N3:N27" si="1">IF(M3="","",IF(ROUND(M3,0)&gt;=91,"3.5",IF(ROUND(M3,0)&gt;=51,"3.0","2.0")))</f>
        <v/>
      </c>
      <c r="P3" s="56" t="str">
        <f t="shared" ref="P3:P27" si="2">IF(AND(K3="",N3=""),"",IF(N3="",K3,N3))</f>
        <v>4.5</v>
      </c>
    </row>
    <row r="4" spans="1:16" ht="19.899999999999999" customHeight="1">
      <c r="A4" s="12">
        <v>2</v>
      </c>
      <c r="B4" s="12" t="s">
        <v>28</v>
      </c>
      <c r="C4" s="51">
        <v>5</v>
      </c>
      <c r="D4" s="63">
        <v>4</v>
      </c>
      <c r="E4" s="13">
        <f t="shared" ref="E4:E27" si="3">IF(ISBLANK(D4),"",D4/D$2)</f>
        <v>0.66666666666666663</v>
      </c>
      <c r="F4" s="64">
        <v>12</v>
      </c>
      <c r="G4" s="31">
        <f t="shared" ref="G4:G27" si="4">IF(ISBLANK(F4),"",F4/F$2)</f>
        <v>0.8</v>
      </c>
      <c r="H4" s="65">
        <v>11</v>
      </c>
      <c r="I4" s="35">
        <f t="shared" ref="I4:I27" si="5">IF(ISBLANK(H4),"",H4/H$2)</f>
        <v>1</v>
      </c>
      <c r="J4" s="14">
        <f t="shared" ref="J4:J27" si="6">IFERROR((E4+G4+I4)*100/3+C4,"")</f>
        <v>87.222222222222229</v>
      </c>
      <c r="K4" s="15" t="str">
        <f t="shared" ref="K4:K27" si="7">IF(J4="","",IF(ROUND(J4,0)&gt;=91,"5.0",IF(ROUND(J4,0)&gt;=81,"4.5",IF(ROUND(J4,0)&gt;=71,"4.0",IF(ROUND(J4,0)&gt;=61,"3.5",IF(ROUND(J4,0)&gt;=51,"3.0","2.0"))))))</f>
        <v>4.5</v>
      </c>
      <c r="L4" s="53"/>
      <c r="M4" s="54" t="str">
        <f t="shared" si="0"/>
        <v/>
      </c>
      <c r="N4" s="55" t="str">
        <f t="shared" si="1"/>
        <v/>
      </c>
      <c r="P4" s="56" t="str">
        <f t="shared" si="2"/>
        <v>4.5</v>
      </c>
    </row>
    <row r="5" spans="1:16" ht="19.899999999999999" customHeight="1">
      <c r="A5" s="12">
        <v>3</v>
      </c>
      <c r="B5" s="12" t="s">
        <v>23</v>
      </c>
      <c r="C5" s="51">
        <v>5</v>
      </c>
      <c r="D5" s="63">
        <v>6</v>
      </c>
      <c r="E5" s="13">
        <f t="shared" si="3"/>
        <v>1</v>
      </c>
      <c r="F5" s="64">
        <v>13</v>
      </c>
      <c r="G5" s="31">
        <f t="shared" si="4"/>
        <v>0.8666666666666667</v>
      </c>
      <c r="H5" s="65">
        <v>10</v>
      </c>
      <c r="I5" s="35">
        <f t="shared" si="5"/>
        <v>0.90909090909090906</v>
      </c>
      <c r="J5" s="14">
        <f t="shared" si="6"/>
        <v>97.525252525252526</v>
      </c>
      <c r="K5" s="15" t="str">
        <f t="shared" si="7"/>
        <v>5.0</v>
      </c>
      <c r="L5" s="53"/>
      <c r="M5" s="54" t="str">
        <f t="shared" si="0"/>
        <v/>
      </c>
      <c r="N5" s="55" t="str">
        <f t="shared" si="1"/>
        <v/>
      </c>
      <c r="P5" s="56" t="str">
        <f t="shared" si="2"/>
        <v>5.0</v>
      </c>
    </row>
    <row r="6" spans="1:16" ht="19.899999999999999" customHeight="1">
      <c r="A6" s="12">
        <v>4</v>
      </c>
      <c r="B6" s="12" t="s">
        <v>32</v>
      </c>
      <c r="C6" s="51">
        <v>5</v>
      </c>
      <c r="D6" s="63">
        <v>4</v>
      </c>
      <c r="E6" s="13">
        <f t="shared" si="3"/>
        <v>0.66666666666666663</v>
      </c>
      <c r="F6" s="64">
        <v>8</v>
      </c>
      <c r="G6" s="31">
        <f t="shared" si="4"/>
        <v>0.53333333333333333</v>
      </c>
      <c r="H6" s="65">
        <v>6</v>
      </c>
      <c r="I6" s="35">
        <f t="shared" si="5"/>
        <v>0.54545454545454541</v>
      </c>
      <c r="J6" s="14">
        <f t="shared" si="6"/>
        <v>63.18181818181818</v>
      </c>
      <c r="K6" s="15" t="str">
        <f t="shared" si="7"/>
        <v>3.5</v>
      </c>
      <c r="L6" s="53"/>
      <c r="M6" s="54" t="str">
        <f t="shared" si="0"/>
        <v/>
      </c>
      <c r="N6" s="55" t="str">
        <f t="shared" si="1"/>
        <v/>
      </c>
      <c r="P6" s="56" t="str">
        <f t="shared" si="2"/>
        <v>3.5</v>
      </c>
    </row>
    <row r="7" spans="1:16" ht="19.899999999999999" customHeight="1">
      <c r="A7" s="12">
        <v>5</v>
      </c>
      <c r="B7" s="12" t="s">
        <v>36</v>
      </c>
      <c r="C7" s="51"/>
      <c r="D7" s="63"/>
      <c r="E7" s="13" t="str">
        <f t="shared" si="3"/>
        <v/>
      </c>
      <c r="F7" s="64"/>
      <c r="G7" s="31" t="str">
        <f t="shared" si="4"/>
        <v/>
      </c>
      <c r="H7" s="65"/>
      <c r="I7" s="35" t="str">
        <f t="shared" si="5"/>
        <v/>
      </c>
      <c r="J7" s="14" t="str">
        <f t="shared" si="6"/>
        <v/>
      </c>
      <c r="K7" s="15" t="str">
        <f t="shared" si="7"/>
        <v/>
      </c>
      <c r="L7" s="53"/>
      <c r="M7" s="54" t="str">
        <f t="shared" si="0"/>
        <v/>
      </c>
      <c r="N7" s="55" t="str">
        <f t="shared" si="1"/>
        <v/>
      </c>
      <c r="P7" s="56" t="str">
        <f t="shared" si="2"/>
        <v/>
      </c>
    </row>
    <row r="8" spans="1:16" ht="19.899999999999999" customHeight="1">
      <c r="A8" s="12">
        <v>6</v>
      </c>
      <c r="B8" s="12" t="s">
        <v>21</v>
      </c>
      <c r="C8" s="51">
        <v>5</v>
      </c>
      <c r="D8" s="63">
        <v>4</v>
      </c>
      <c r="E8" s="13">
        <f t="shared" si="3"/>
        <v>0.66666666666666663</v>
      </c>
      <c r="F8" s="64">
        <v>9</v>
      </c>
      <c r="G8" s="31">
        <f t="shared" si="4"/>
        <v>0.6</v>
      </c>
      <c r="H8" s="65">
        <v>10</v>
      </c>
      <c r="I8" s="35">
        <f t="shared" si="5"/>
        <v>0.90909090909090906</v>
      </c>
      <c r="J8" s="14">
        <f t="shared" si="6"/>
        <v>77.525252525252526</v>
      </c>
      <c r="K8" s="15" t="str">
        <f t="shared" si="7"/>
        <v>4.0</v>
      </c>
      <c r="L8" s="53"/>
      <c r="M8" s="54" t="str">
        <f t="shared" si="0"/>
        <v/>
      </c>
      <c r="N8" s="55" t="str">
        <f t="shared" si="1"/>
        <v/>
      </c>
      <c r="P8" s="56" t="str">
        <f t="shared" si="2"/>
        <v>4.0</v>
      </c>
    </row>
    <row r="9" spans="1:16" ht="19.899999999999999" customHeight="1">
      <c r="A9" s="12">
        <v>7</v>
      </c>
      <c r="B9" s="12" t="s">
        <v>17</v>
      </c>
      <c r="C9" s="51">
        <v>5</v>
      </c>
      <c r="D9" s="63">
        <v>3</v>
      </c>
      <c r="E9" s="13">
        <f t="shared" si="3"/>
        <v>0.5</v>
      </c>
      <c r="F9" s="64">
        <v>5</v>
      </c>
      <c r="G9" s="31">
        <f t="shared" si="4"/>
        <v>0.33333333333333331</v>
      </c>
      <c r="H9" s="65">
        <v>10</v>
      </c>
      <c r="I9" s="35">
        <f t="shared" si="5"/>
        <v>0.90909090909090906</v>
      </c>
      <c r="J9" s="14">
        <f t="shared" si="6"/>
        <v>63.080808080808076</v>
      </c>
      <c r="K9" s="15" t="str">
        <f t="shared" si="7"/>
        <v>3.5</v>
      </c>
      <c r="L9" s="53"/>
      <c r="M9" s="54" t="str">
        <f t="shared" si="0"/>
        <v/>
      </c>
      <c r="N9" s="55" t="str">
        <f t="shared" si="1"/>
        <v/>
      </c>
      <c r="P9" s="56" t="str">
        <f t="shared" si="2"/>
        <v>3.5</v>
      </c>
    </row>
    <row r="10" spans="1:16" ht="19.899999999999999" customHeight="1">
      <c r="A10" s="12">
        <v>8</v>
      </c>
      <c r="B10" s="12" t="s">
        <v>31</v>
      </c>
      <c r="C10" s="51">
        <v>5</v>
      </c>
      <c r="D10" s="63">
        <v>1</v>
      </c>
      <c r="E10" s="13">
        <f t="shared" si="3"/>
        <v>0.16666666666666666</v>
      </c>
      <c r="F10" s="64">
        <v>8</v>
      </c>
      <c r="G10" s="31">
        <f t="shared" si="4"/>
        <v>0.53333333333333333</v>
      </c>
      <c r="H10" s="65">
        <v>11</v>
      </c>
      <c r="I10" s="35">
        <f t="shared" si="5"/>
        <v>1</v>
      </c>
      <c r="J10" s="14">
        <f t="shared" si="6"/>
        <v>61.666666666666664</v>
      </c>
      <c r="K10" s="15" t="str">
        <f t="shared" si="7"/>
        <v>3.5</v>
      </c>
      <c r="L10" s="53"/>
      <c r="M10" s="54" t="str">
        <f t="shared" si="0"/>
        <v/>
      </c>
      <c r="N10" s="55" t="str">
        <f t="shared" si="1"/>
        <v/>
      </c>
      <c r="P10" s="56" t="str">
        <f t="shared" si="2"/>
        <v>3.5</v>
      </c>
    </row>
    <row r="11" spans="1:16" ht="19.899999999999999" customHeight="1">
      <c r="A11" s="12">
        <v>9</v>
      </c>
      <c r="B11" s="12" t="s">
        <v>20</v>
      </c>
      <c r="C11" s="51">
        <v>5</v>
      </c>
      <c r="D11" s="63">
        <v>4</v>
      </c>
      <c r="E11" s="13">
        <f t="shared" si="3"/>
        <v>0.66666666666666663</v>
      </c>
      <c r="F11" s="64">
        <v>7</v>
      </c>
      <c r="G11" s="31">
        <f t="shared" si="4"/>
        <v>0.46666666666666667</v>
      </c>
      <c r="H11" s="65">
        <v>8</v>
      </c>
      <c r="I11" s="35">
        <f t="shared" si="5"/>
        <v>0.72727272727272729</v>
      </c>
      <c r="J11" s="14">
        <f t="shared" si="6"/>
        <v>67.020202020202021</v>
      </c>
      <c r="K11" s="15" t="str">
        <f t="shared" si="7"/>
        <v>3.5</v>
      </c>
      <c r="L11" s="53"/>
      <c r="M11" s="54" t="str">
        <f t="shared" si="0"/>
        <v/>
      </c>
      <c r="N11" s="55" t="str">
        <f t="shared" si="1"/>
        <v/>
      </c>
      <c r="P11" s="56" t="str">
        <f t="shared" si="2"/>
        <v>3.5</v>
      </c>
    </row>
    <row r="12" spans="1:16" ht="19.899999999999999" customHeight="1">
      <c r="A12" s="12">
        <v>10</v>
      </c>
      <c r="B12" s="12" t="s">
        <v>18</v>
      </c>
      <c r="C12" s="51">
        <v>5</v>
      </c>
      <c r="D12" s="63">
        <v>2</v>
      </c>
      <c r="E12" s="13">
        <f t="shared" si="3"/>
        <v>0.33333333333333331</v>
      </c>
      <c r="F12" s="64">
        <v>11</v>
      </c>
      <c r="G12" s="31">
        <f t="shared" si="4"/>
        <v>0.73333333333333328</v>
      </c>
      <c r="H12" s="65">
        <v>7</v>
      </c>
      <c r="I12" s="35">
        <f t="shared" si="5"/>
        <v>0.63636363636363635</v>
      </c>
      <c r="J12" s="14">
        <f t="shared" si="6"/>
        <v>61.767676767676768</v>
      </c>
      <c r="K12" s="15" t="str">
        <f t="shared" si="7"/>
        <v>3.5</v>
      </c>
      <c r="L12" s="53"/>
      <c r="M12" s="54" t="str">
        <f t="shared" si="0"/>
        <v/>
      </c>
      <c r="N12" s="55" t="str">
        <f t="shared" si="1"/>
        <v/>
      </c>
      <c r="P12" s="56" t="str">
        <f t="shared" si="2"/>
        <v>3.5</v>
      </c>
    </row>
    <row r="13" spans="1:16" ht="19.899999999999999" customHeight="1">
      <c r="A13" s="12">
        <v>11</v>
      </c>
      <c r="B13" s="12" t="s">
        <v>30</v>
      </c>
      <c r="C13" s="51">
        <v>5</v>
      </c>
      <c r="D13" s="63">
        <v>1</v>
      </c>
      <c r="E13" s="13">
        <f t="shared" si="3"/>
        <v>0.16666666666666666</v>
      </c>
      <c r="F13" s="64">
        <v>12</v>
      </c>
      <c r="G13" s="31">
        <f t="shared" si="4"/>
        <v>0.8</v>
      </c>
      <c r="H13" s="65">
        <v>11</v>
      </c>
      <c r="I13" s="35">
        <f t="shared" si="5"/>
        <v>1</v>
      </c>
      <c r="J13" s="14">
        <f t="shared" si="6"/>
        <v>70.555555555555557</v>
      </c>
      <c r="K13" s="15" t="str">
        <f t="shared" si="7"/>
        <v>4.0</v>
      </c>
      <c r="L13" s="53"/>
      <c r="M13" s="54" t="str">
        <f t="shared" si="0"/>
        <v/>
      </c>
      <c r="N13" s="55" t="str">
        <f t="shared" si="1"/>
        <v/>
      </c>
      <c r="P13" s="56" t="str">
        <f t="shared" si="2"/>
        <v>4.0</v>
      </c>
    </row>
    <row r="14" spans="1:16" ht="19.899999999999999" customHeight="1">
      <c r="A14" s="12">
        <v>12</v>
      </c>
      <c r="B14" s="12" t="s">
        <v>34</v>
      </c>
      <c r="C14" s="51">
        <v>5</v>
      </c>
      <c r="D14" s="63">
        <v>6</v>
      </c>
      <c r="E14" s="13">
        <f>IF(ISBLANK(D14),"",D14/D$2)</f>
        <v>1</v>
      </c>
      <c r="F14" s="64">
        <v>12</v>
      </c>
      <c r="G14" s="31">
        <f t="shared" si="4"/>
        <v>0.8</v>
      </c>
      <c r="H14" s="65">
        <v>9</v>
      </c>
      <c r="I14" s="35">
        <f t="shared" si="5"/>
        <v>0.81818181818181823</v>
      </c>
      <c r="J14" s="14">
        <f t="shared" si="6"/>
        <v>92.272727272727266</v>
      </c>
      <c r="K14" s="15" t="str">
        <f t="shared" si="7"/>
        <v>5.0</v>
      </c>
      <c r="L14" s="53"/>
      <c r="M14" s="54" t="str">
        <f t="shared" si="0"/>
        <v/>
      </c>
      <c r="N14" s="55" t="str">
        <f t="shared" si="1"/>
        <v/>
      </c>
      <c r="P14" s="56" t="str">
        <f t="shared" si="2"/>
        <v>5.0</v>
      </c>
    </row>
    <row r="15" spans="1:16" ht="19.899999999999999" customHeight="1">
      <c r="A15" s="12">
        <v>13</v>
      </c>
      <c r="B15" s="12" t="s">
        <v>29</v>
      </c>
      <c r="C15" s="51">
        <v>5</v>
      </c>
      <c r="D15" s="63">
        <v>1</v>
      </c>
      <c r="E15" s="13">
        <f t="shared" si="3"/>
        <v>0.16666666666666666</v>
      </c>
      <c r="F15" s="64">
        <v>11</v>
      </c>
      <c r="G15" s="31">
        <f t="shared" si="4"/>
        <v>0.73333333333333328</v>
      </c>
      <c r="H15" s="65">
        <v>9</v>
      </c>
      <c r="I15" s="35">
        <f t="shared" si="5"/>
        <v>0.81818181818181823</v>
      </c>
      <c r="J15" s="14">
        <f t="shared" si="6"/>
        <v>62.272727272727273</v>
      </c>
      <c r="K15" s="15" t="str">
        <f t="shared" si="7"/>
        <v>3.5</v>
      </c>
      <c r="L15" s="53"/>
      <c r="M15" s="54" t="str">
        <f t="shared" si="0"/>
        <v/>
      </c>
      <c r="N15" s="55" t="str">
        <f t="shared" si="1"/>
        <v/>
      </c>
      <c r="P15" s="56" t="str">
        <f t="shared" si="2"/>
        <v>3.5</v>
      </c>
    </row>
    <row r="16" spans="1:16" ht="19.899999999999999" customHeight="1">
      <c r="A16" s="12">
        <v>14</v>
      </c>
      <c r="B16" s="12" t="s">
        <v>26</v>
      </c>
      <c r="C16" s="51">
        <v>5</v>
      </c>
      <c r="D16" s="63">
        <v>4</v>
      </c>
      <c r="E16" s="13">
        <f t="shared" si="3"/>
        <v>0.66666666666666663</v>
      </c>
      <c r="F16" s="64">
        <v>14</v>
      </c>
      <c r="G16" s="31">
        <f t="shared" si="4"/>
        <v>0.93333333333333335</v>
      </c>
      <c r="H16" s="65">
        <v>8</v>
      </c>
      <c r="I16" s="35">
        <f t="shared" si="5"/>
        <v>0.72727272727272729</v>
      </c>
      <c r="J16" s="14">
        <f t="shared" si="6"/>
        <v>82.575757575757578</v>
      </c>
      <c r="K16" s="15" t="str">
        <f t="shared" si="7"/>
        <v>4.5</v>
      </c>
      <c r="L16" s="53"/>
      <c r="M16" s="54" t="str">
        <f t="shared" si="0"/>
        <v/>
      </c>
      <c r="N16" s="55" t="str">
        <f t="shared" si="1"/>
        <v/>
      </c>
      <c r="P16" s="56" t="str">
        <f t="shared" si="2"/>
        <v>4.5</v>
      </c>
    </row>
    <row r="17" spans="1:16" ht="19.899999999999999" customHeight="1">
      <c r="A17" s="12">
        <v>15</v>
      </c>
      <c r="B17" s="12" t="s">
        <v>35</v>
      </c>
      <c r="C17" s="51">
        <v>5</v>
      </c>
      <c r="D17" s="63">
        <v>3</v>
      </c>
      <c r="E17" s="13">
        <f t="shared" si="3"/>
        <v>0.5</v>
      </c>
      <c r="F17" s="64">
        <v>9</v>
      </c>
      <c r="G17" s="31">
        <f t="shared" si="4"/>
        <v>0.6</v>
      </c>
      <c r="H17" s="65">
        <v>11</v>
      </c>
      <c r="I17" s="35">
        <f t="shared" si="5"/>
        <v>1</v>
      </c>
      <c r="J17" s="14">
        <f t="shared" si="6"/>
        <v>75</v>
      </c>
      <c r="K17" s="15" t="str">
        <f t="shared" si="7"/>
        <v>4.0</v>
      </c>
      <c r="L17" s="53"/>
      <c r="M17" s="54" t="str">
        <f t="shared" si="0"/>
        <v/>
      </c>
      <c r="N17" s="55" t="str">
        <f t="shared" si="1"/>
        <v/>
      </c>
      <c r="P17" s="56" t="str">
        <f t="shared" si="2"/>
        <v>4.0</v>
      </c>
    </row>
    <row r="18" spans="1:16" ht="19.899999999999999" customHeight="1">
      <c r="A18" s="12">
        <v>16</v>
      </c>
      <c r="B18" s="12" t="s">
        <v>27</v>
      </c>
      <c r="C18" s="51"/>
      <c r="D18" s="63"/>
      <c r="E18" s="13" t="str">
        <f t="shared" si="3"/>
        <v/>
      </c>
      <c r="F18" s="64"/>
      <c r="G18" s="31" t="str">
        <f t="shared" si="4"/>
        <v/>
      </c>
      <c r="H18" s="65"/>
      <c r="I18" s="35" t="str">
        <f t="shared" si="5"/>
        <v/>
      </c>
      <c r="J18" s="14" t="str">
        <f t="shared" si="6"/>
        <v/>
      </c>
      <c r="K18" s="15" t="str">
        <f t="shared" si="7"/>
        <v/>
      </c>
      <c r="L18" s="53"/>
      <c r="M18" s="54" t="str">
        <f t="shared" si="0"/>
        <v/>
      </c>
      <c r="N18" s="55" t="str">
        <f t="shared" si="1"/>
        <v/>
      </c>
      <c r="P18" s="56" t="str">
        <f t="shared" si="2"/>
        <v/>
      </c>
    </row>
    <row r="19" spans="1:16" ht="19.899999999999999" customHeight="1">
      <c r="A19" s="12">
        <v>17</v>
      </c>
      <c r="B19" s="12" t="s">
        <v>25</v>
      </c>
      <c r="C19" s="51">
        <v>5</v>
      </c>
      <c r="D19" s="63">
        <v>2</v>
      </c>
      <c r="E19" s="13">
        <f t="shared" si="3"/>
        <v>0.33333333333333331</v>
      </c>
      <c r="F19" s="64">
        <v>9</v>
      </c>
      <c r="G19" s="31">
        <f t="shared" si="4"/>
        <v>0.6</v>
      </c>
      <c r="H19" s="65">
        <v>10</v>
      </c>
      <c r="I19" s="35">
        <f t="shared" si="5"/>
        <v>0.90909090909090906</v>
      </c>
      <c r="J19" s="14">
        <f t="shared" si="6"/>
        <v>66.414141414141397</v>
      </c>
      <c r="K19" s="15" t="str">
        <f t="shared" si="7"/>
        <v>3.5</v>
      </c>
      <c r="L19" s="53"/>
      <c r="M19" s="54" t="str">
        <f t="shared" si="0"/>
        <v/>
      </c>
      <c r="N19" s="55" t="str">
        <f t="shared" si="1"/>
        <v/>
      </c>
      <c r="P19" s="56" t="str">
        <f t="shared" si="2"/>
        <v>3.5</v>
      </c>
    </row>
    <row r="20" spans="1:16" ht="19.899999999999999" customHeight="1">
      <c r="A20" s="12">
        <v>18</v>
      </c>
      <c r="B20" s="12" t="s">
        <v>37</v>
      </c>
      <c r="C20" s="51">
        <v>5</v>
      </c>
      <c r="D20" s="63">
        <v>2</v>
      </c>
      <c r="E20" s="13">
        <f t="shared" si="3"/>
        <v>0.33333333333333331</v>
      </c>
      <c r="F20" s="64">
        <v>9</v>
      </c>
      <c r="G20" s="31">
        <f t="shared" si="4"/>
        <v>0.6</v>
      </c>
      <c r="H20" s="65">
        <v>10</v>
      </c>
      <c r="I20" s="35">
        <f t="shared" si="5"/>
        <v>0.90909090909090906</v>
      </c>
      <c r="J20" s="14">
        <f t="shared" si="6"/>
        <v>66.414141414141397</v>
      </c>
      <c r="K20" s="15" t="str">
        <f t="shared" si="7"/>
        <v>3.5</v>
      </c>
      <c r="L20" s="53"/>
      <c r="M20" s="54" t="str">
        <f t="shared" si="0"/>
        <v/>
      </c>
      <c r="N20" s="55" t="str">
        <f t="shared" si="1"/>
        <v/>
      </c>
      <c r="P20" s="56" t="str">
        <f t="shared" si="2"/>
        <v>3.5</v>
      </c>
    </row>
    <row r="21" spans="1:16" ht="19.899999999999999" customHeight="1">
      <c r="A21" s="12">
        <v>19</v>
      </c>
      <c r="B21" s="12" t="s">
        <v>22</v>
      </c>
      <c r="C21" s="51">
        <v>5</v>
      </c>
      <c r="D21" s="63">
        <v>4</v>
      </c>
      <c r="E21" s="13">
        <f t="shared" si="3"/>
        <v>0.66666666666666663</v>
      </c>
      <c r="F21" s="64">
        <v>15</v>
      </c>
      <c r="G21" s="31">
        <f t="shared" si="4"/>
        <v>1</v>
      </c>
      <c r="H21" s="65">
        <v>11</v>
      </c>
      <c r="I21" s="35">
        <f t="shared" si="5"/>
        <v>1</v>
      </c>
      <c r="J21" s="14">
        <f t="shared" si="6"/>
        <v>93.888888888888872</v>
      </c>
      <c r="K21" s="15" t="str">
        <f t="shared" si="7"/>
        <v>5.0</v>
      </c>
      <c r="L21" s="53"/>
      <c r="M21" s="54" t="str">
        <f t="shared" si="0"/>
        <v/>
      </c>
      <c r="N21" s="55" t="str">
        <f t="shared" si="1"/>
        <v/>
      </c>
      <c r="P21" s="56" t="str">
        <f t="shared" si="2"/>
        <v>5.0</v>
      </c>
    </row>
    <row r="22" spans="1:16" ht="19.899999999999999" customHeight="1">
      <c r="A22" s="12">
        <v>20</v>
      </c>
      <c r="B22" s="12" t="s">
        <v>24</v>
      </c>
      <c r="C22" s="51">
        <v>5</v>
      </c>
      <c r="D22" s="63">
        <v>1</v>
      </c>
      <c r="E22" s="13">
        <f t="shared" si="3"/>
        <v>0.16666666666666666</v>
      </c>
      <c r="F22" s="64">
        <v>13</v>
      </c>
      <c r="G22" s="31">
        <f t="shared" si="4"/>
        <v>0.8666666666666667</v>
      </c>
      <c r="H22" s="65">
        <v>11</v>
      </c>
      <c r="I22" s="35">
        <f t="shared" si="5"/>
        <v>1</v>
      </c>
      <c r="J22" s="14">
        <f t="shared" si="6"/>
        <v>72.777777777777771</v>
      </c>
      <c r="K22" s="15" t="str">
        <f t="shared" si="7"/>
        <v>4.0</v>
      </c>
      <c r="L22" s="53"/>
      <c r="M22" s="54" t="str">
        <f t="shared" si="0"/>
        <v/>
      </c>
      <c r="N22" s="55" t="str">
        <f t="shared" si="1"/>
        <v/>
      </c>
      <c r="P22" s="56" t="str">
        <f t="shared" si="2"/>
        <v>4.0</v>
      </c>
    </row>
    <row r="23" spans="1:16" ht="19.899999999999999" customHeight="1">
      <c r="A23" s="12">
        <v>21</v>
      </c>
      <c r="B23" s="12" t="s">
        <v>33</v>
      </c>
      <c r="C23" s="51">
        <v>5</v>
      </c>
      <c r="D23" s="63">
        <v>1</v>
      </c>
      <c r="E23" s="13">
        <f t="shared" si="3"/>
        <v>0.16666666666666666</v>
      </c>
      <c r="F23" s="64">
        <v>7</v>
      </c>
      <c r="G23" s="31">
        <f t="shared" si="4"/>
        <v>0.46666666666666667</v>
      </c>
      <c r="H23" s="65">
        <v>10</v>
      </c>
      <c r="I23" s="35">
        <f t="shared" si="5"/>
        <v>0.90909090909090906</v>
      </c>
      <c r="J23" s="14">
        <f t="shared" si="6"/>
        <v>56.414141414141419</v>
      </c>
      <c r="K23" s="15" t="str">
        <f t="shared" si="7"/>
        <v>3.0</v>
      </c>
      <c r="L23" s="53"/>
      <c r="M23" s="54" t="str">
        <f t="shared" si="0"/>
        <v/>
      </c>
      <c r="N23" s="55" t="str">
        <f t="shared" si="1"/>
        <v/>
      </c>
      <c r="P23" s="56" t="str">
        <f t="shared" si="2"/>
        <v>3.0</v>
      </c>
    </row>
    <row r="24" spans="1:16" ht="19.899999999999999" customHeight="1">
      <c r="A24" s="12">
        <v>22</v>
      </c>
      <c r="B24" s="12"/>
      <c r="C24" s="51"/>
      <c r="D24" s="63"/>
      <c r="E24" s="13" t="str">
        <f t="shared" si="3"/>
        <v/>
      </c>
      <c r="F24" s="64"/>
      <c r="G24" s="31" t="str">
        <f t="shared" si="4"/>
        <v/>
      </c>
      <c r="H24" s="65"/>
      <c r="I24" s="35" t="str">
        <f t="shared" si="5"/>
        <v/>
      </c>
      <c r="J24" s="14" t="str">
        <f t="shared" si="6"/>
        <v/>
      </c>
      <c r="K24" s="15" t="str">
        <f t="shared" si="7"/>
        <v/>
      </c>
      <c r="L24" s="53"/>
      <c r="M24" s="54" t="str">
        <f t="shared" si="0"/>
        <v/>
      </c>
      <c r="N24" s="55" t="str">
        <f t="shared" si="1"/>
        <v/>
      </c>
      <c r="P24" s="56" t="str">
        <f t="shared" si="2"/>
        <v/>
      </c>
    </row>
    <row r="25" spans="1:16" ht="19.899999999999999" customHeight="1">
      <c r="A25" s="12">
        <v>23</v>
      </c>
      <c r="B25" s="12"/>
      <c r="C25" s="51"/>
      <c r="D25" s="63"/>
      <c r="E25" s="13" t="str">
        <f t="shared" si="3"/>
        <v/>
      </c>
      <c r="F25" s="64"/>
      <c r="G25" s="31" t="str">
        <f t="shared" si="4"/>
        <v/>
      </c>
      <c r="H25" s="65"/>
      <c r="I25" s="35" t="str">
        <f t="shared" si="5"/>
        <v/>
      </c>
      <c r="J25" s="14" t="str">
        <f t="shared" si="6"/>
        <v/>
      </c>
      <c r="K25" s="15" t="str">
        <f t="shared" si="7"/>
        <v/>
      </c>
      <c r="L25" s="53"/>
      <c r="M25" s="54" t="str">
        <f t="shared" si="0"/>
        <v/>
      </c>
      <c r="N25" s="55" t="str">
        <f t="shared" si="1"/>
        <v/>
      </c>
      <c r="P25" s="56" t="str">
        <f t="shared" si="2"/>
        <v/>
      </c>
    </row>
    <row r="26" spans="1:16" ht="19.899999999999999" customHeight="1">
      <c r="A26" s="12">
        <v>24</v>
      </c>
      <c r="B26" s="12"/>
      <c r="C26" s="51"/>
      <c r="D26" s="63"/>
      <c r="E26" s="13" t="str">
        <f t="shared" si="3"/>
        <v/>
      </c>
      <c r="F26" s="64"/>
      <c r="G26" s="31" t="str">
        <f t="shared" si="4"/>
        <v/>
      </c>
      <c r="H26" s="65"/>
      <c r="I26" s="35" t="str">
        <f t="shared" si="5"/>
        <v/>
      </c>
      <c r="J26" s="14" t="str">
        <f t="shared" si="6"/>
        <v/>
      </c>
      <c r="K26" s="15" t="str">
        <f t="shared" si="7"/>
        <v/>
      </c>
      <c r="L26" s="53"/>
      <c r="M26" s="54" t="str">
        <f t="shared" si="0"/>
        <v/>
      </c>
      <c r="N26" s="55" t="str">
        <f t="shared" si="1"/>
        <v/>
      </c>
      <c r="P26" s="56" t="str">
        <f t="shared" si="2"/>
        <v/>
      </c>
    </row>
    <row r="27" spans="1:16" ht="19.899999999999999" customHeight="1">
      <c r="A27" s="12">
        <v>25</v>
      </c>
      <c r="B27" s="12"/>
      <c r="C27" s="51"/>
      <c r="D27" s="63"/>
      <c r="E27" s="13" t="str">
        <f t="shared" si="3"/>
        <v/>
      </c>
      <c r="F27" s="64"/>
      <c r="G27" s="31" t="str">
        <f t="shared" si="4"/>
        <v/>
      </c>
      <c r="H27" s="65"/>
      <c r="I27" s="35" t="str">
        <f t="shared" si="5"/>
        <v/>
      </c>
      <c r="J27" s="14" t="str">
        <f t="shared" si="6"/>
        <v/>
      </c>
      <c r="K27" s="15" t="str">
        <f t="shared" si="7"/>
        <v/>
      </c>
      <c r="L27" s="53"/>
      <c r="M27" s="54" t="str">
        <f t="shared" si="0"/>
        <v/>
      </c>
      <c r="N27" s="55" t="str">
        <f t="shared" si="1"/>
        <v/>
      </c>
      <c r="P27" s="56" t="str">
        <f t="shared" si="2"/>
        <v/>
      </c>
    </row>
    <row r="28" spans="1:16" ht="25.15" customHeight="1">
      <c r="E28" s="16">
        <f>IFERROR(AVERAGE(E$3:E27),"")</f>
        <v>0.5</v>
      </c>
      <c r="G28" s="16">
        <f>IFERROR(AVERAGE(G$3:G27),"")</f>
        <v>0.68421052631578949</v>
      </c>
      <c r="I28" s="16">
        <f>IFERROR(AVERAGE(I$3:I27),"")</f>
        <v>0.87559808612440193</v>
      </c>
      <c r="L28"/>
      <c r="M28"/>
      <c r="O28" s="7"/>
    </row>
    <row r="29" spans="1:16" s="17" customFormat="1" ht="20.100000000000001" customHeight="1" thickBot="1">
      <c r="L29"/>
      <c r="M29"/>
      <c r="O29" s="58"/>
    </row>
    <row r="30" spans="1:16" ht="19.899999999999999" customHeight="1">
      <c r="D30" s="18" t="s">
        <v>9</v>
      </c>
      <c r="E30" s="19">
        <f>COUNTIF(E$3:E27,"&gt;50%")</f>
        <v>9</v>
      </c>
      <c r="F30" s="18" t="s">
        <v>9</v>
      </c>
      <c r="G30" s="19">
        <f>COUNTIF(G$3:G27,"&gt;50%")</f>
        <v>16</v>
      </c>
      <c r="H30" s="18" t="s">
        <v>9</v>
      </c>
      <c r="I30" s="19">
        <f>COUNTIF(I$3:I27,"&gt;50%")</f>
        <v>19</v>
      </c>
      <c r="J30" s="20" t="s">
        <v>10</v>
      </c>
      <c r="K30" s="20">
        <f t="shared" ref="K30:K35" si="8">COUNTIF(K$3:K$27,J30)</f>
        <v>3</v>
      </c>
      <c r="L30" s="59" t="str">
        <f>IFERROR(K30/$AE$36,"")</f>
        <v/>
      </c>
      <c r="M30" s="20" t="s">
        <v>10</v>
      </c>
      <c r="N30" s="20">
        <f t="shared" ref="N30:N35" si="9">COUNTIF(N$3:N$27,J30)</f>
        <v>0</v>
      </c>
      <c r="P30" s="20">
        <f t="shared" ref="P30:P35" si="10">COUNTIF(P$3:P$27,J30)</f>
        <v>3</v>
      </c>
    </row>
    <row r="31" spans="1:16" ht="19.899999999999999" customHeight="1" thickBot="1">
      <c r="D31" s="21" t="s">
        <v>11</v>
      </c>
      <c r="E31" s="22">
        <f>COUNTIF(E$3:E27,"&lt;=50%")</f>
        <v>10</v>
      </c>
      <c r="F31" s="21" t="s">
        <v>11</v>
      </c>
      <c r="G31" s="22">
        <f>COUNTIF(G$3:G27,"&lt;=50%")</f>
        <v>3</v>
      </c>
      <c r="H31" s="21" t="s">
        <v>11</v>
      </c>
      <c r="I31" s="22">
        <f>COUNTIF(I$3:I27,"&lt;=50%")</f>
        <v>0</v>
      </c>
      <c r="J31" s="23" t="s">
        <v>12</v>
      </c>
      <c r="K31" s="23">
        <f t="shared" si="8"/>
        <v>3</v>
      </c>
      <c r="L31" s="59" t="str">
        <f t="shared" ref="L31:L35" si="11">IFERROR(K31/$AE$36,"")</f>
        <v/>
      </c>
      <c r="M31" s="23" t="s">
        <v>12</v>
      </c>
      <c r="N31" s="23">
        <f t="shared" si="9"/>
        <v>0</v>
      </c>
      <c r="P31" s="23">
        <f t="shared" si="10"/>
        <v>3</v>
      </c>
    </row>
    <row r="32" spans="1:16" ht="19.899999999999999" customHeight="1">
      <c r="J32" s="23" t="s">
        <v>13</v>
      </c>
      <c r="K32" s="23">
        <f t="shared" si="8"/>
        <v>4</v>
      </c>
      <c r="L32" s="59" t="str">
        <f t="shared" si="11"/>
        <v/>
      </c>
      <c r="M32" s="23" t="s">
        <v>13</v>
      </c>
      <c r="N32" s="23">
        <f t="shared" si="9"/>
        <v>0</v>
      </c>
      <c r="P32" s="23">
        <f t="shared" si="10"/>
        <v>4</v>
      </c>
    </row>
    <row r="33" spans="10:16" ht="19.899999999999999" customHeight="1">
      <c r="J33" s="23" t="s">
        <v>8</v>
      </c>
      <c r="K33" s="23">
        <f t="shared" si="8"/>
        <v>8</v>
      </c>
      <c r="L33" s="59" t="str">
        <f t="shared" si="11"/>
        <v/>
      </c>
      <c r="M33" s="23" t="s">
        <v>8</v>
      </c>
      <c r="N33" s="23">
        <f t="shared" si="9"/>
        <v>0</v>
      </c>
      <c r="P33" s="23">
        <f t="shared" si="10"/>
        <v>8</v>
      </c>
    </row>
    <row r="34" spans="10:16" ht="19.899999999999999" customHeight="1">
      <c r="J34" s="23" t="s">
        <v>7</v>
      </c>
      <c r="K34" s="23">
        <f t="shared" si="8"/>
        <v>1</v>
      </c>
      <c r="L34" s="59" t="str">
        <f t="shared" si="11"/>
        <v/>
      </c>
      <c r="M34" s="23" t="s">
        <v>7</v>
      </c>
      <c r="N34" s="23">
        <f t="shared" si="9"/>
        <v>0</v>
      </c>
      <c r="P34" s="23">
        <f t="shared" si="10"/>
        <v>1</v>
      </c>
    </row>
    <row r="35" spans="10:16" ht="19.899999999999999" customHeight="1" thickBot="1">
      <c r="J35" s="24" t="s">
        <v>14</v>
      </c>
      <c r="K35" s="24">
        <f t="shared" si="8"/>
        <v>0</v>
      </c>
      <c r="L35" s="59" t="str">
        <f t="shared" si="11"/>
        <v/>
      </c>
      <c r="M35" s="24" t="s">
        <v>14</v>
      </c>
      <c r="N35" s="24">
        <f t="shared" si="9"/>
        <v>0</v>
      </c>
      <c r="P35" s="24">
        <f t="shared" si="10"/>
        <v>0</v>
      </c>
    </row>
    <row r="36" spans="10:16" ht="19.899999999999999" customHeight="1">
      <c r="J36" s="25" t="s">
        <v>15</v>
      </c>
      <c r="K36" s="26">
        <f>SUM(K30:K35)</f>
        <v>19</v>
      </c>
      <c r="L36" s="26"/>
      <c r="M36" s="25" t="s">
        <v>15</v>
      </c>
      <c r="N36" s="26">
        <f>SUM(N30:N35)</f>
        <v>0</v>
      </c>
      <c r="P36" s="26">
        <f>SUM(P30:P35)</f>
        <v>19</v>
      </c>
    </row>
  </sheetData>
  <conditionalFormatting sqref="C3:C27">
    <cfRule type="cellIs" dxfId="225" priority="38" operator="lessThan">
      <formula>0</formula>
    </cfRule>
    <cfRule type="cellIs" dxfId="224" priority="39" operator="greaterThan">
      <formula>0</formula>
    </cfRule>
  </conditionalFormatting>
  <conditionalFormatting sqref="I3:I27 E3:E27 G3:G27">
    <cfRule type="dataBar" priority="37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{4BB43C5A-F79B-4F76-975C-45F83DE0008C}</x14:id>
        </ext>
      </extLst>
    </cfRule>
  </conditionalFormatting>
  <conditionalFormatting sqref="J3:J27">
    <cfRule type="dataBar" priority="24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{A6502A46-A591-481C-99AA-C18501A0B127}</x14:id>
        </ext>
      </extLst>
    </cfRule>
  </conditionalFormatting>
  <conditionalFormatting sqref="J30:J35">
    <cfRule type="cellIs" dxfId="223" priority="25" stopIfTrue="1" operator="equal">
      <formula>"5.0"</formula>
    </cfRule>
    <cfRule type="cellIs" dxfId="222" priority="26" stopIfTrue="1" operator="equal">
      <formula>"4.5"</formula>
    </cfRule>
    <cfRule type="cellIs" dxfId="221" priority="27" stopIfTrue="1" operator="equal">
      <formula>"4.0"</formula>
    </cfRule>
    <cfRule type="cellIs" dxfId="220" priority="28" stopIfTrue="1" operator="equal">
      <formula>"3.5"</formula>
    </cfRule>
    <cfRule type="cellIs" dxfId="219" priority="29" stopIfTrue="1" operator="equal">
      <formula>"3.0"</formula>
    </cfRule>
    <cfRule type="cellIs" dxfId="218" priority="30" stopIfTrue="1" operator="equal">
      <formula>"2.0"</formula>
    </cfRule>
  </conditionalFormatting>
  <conditionalFormatting sqref="K3:K27">
    <cfRule type="cellIs" dxfId="217" priority="31" stopIfTrue="1" operator="equal">
      <formula>"5.0"</formula>
    </cfRule>
    <cfRule type="cellIs" dxfId="216" priority="32" stopIfTrue="1" operator="equal">
      <formula>"4.5"</formula>
    </cfRule>
    <cfRule type="cellIs" dxfId="215" priority="33" stopIfTrue="1" operator="equal">
      <formula>"4.0"</formula>
    </cfRule>
    <cfRule type="cellIs" dxfId="214" priority="34" stopIfTrue="1" operator="equal">
      <formula>"3.5"</formula>
    </cfRule>
    <cfRule type="cellIs" dxfId="213" priority="35" stopIfTrue="1" operator="equal">
      <formula>"3.0"</formula>
    </cfRule>
    <cfRule type="cellIs" dxfId="212" priority="36" stopIfTrue="1" operator="equal">
      <formula>"2.0"</formula>
    </cfRule>
  </conditionalFormatting>
  <conditionalFormatting sqref="K30:K36">
    <cfRule type="dataBar" priority="2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{8D406F8E-7D19-44EA-BB7F-FBE0B76DDB02}</x14:id>
        </ext>
      </extLst>
    </cfRule>
  </conditionalFormatting>
  <conditionalFormatting sqref="M3:M27">
    <cfRule type="dataBar" priority="15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{1700A32A-02B7-4DC7-BA9F-E6D96A2654E7}</x14:id>
        </ext>
      </extLst>
    </cfRule>
  </conditionalFormatting>
  <conditionalFormatting sqref="M30:M35">
    <cfRule type="cellIs" dxfId="211" priority="1" stopIfTrue="1" operator="equal">
      <formula>"5.0"</formula>
    </cfRule>
    <cfRule type="cellIs" dxfId="210" priority="2" stopIfTrue="1" operator="equal">
      <formula>"4.5"</formula>
    </cfRule>
    <cfRule type="cellIs" dxfId="209" priority="3" stopIfTrue="1" operator="equal">
      <formula>"4.0"</formula>
    </cfRule>
    <cfRule type="cellIs" dxfId="208" priority="4" stopIfTrue="1" operator="equal">
      <formula>"3.5"</formula>
    </cfRule>
    <cfRule type="cellIs" dxfId="207" priority="5" stopIfTrue="1" operator="equal">
      <formula>"3.0"</formula>
    </cfRule>
    <cfRule type="cellIs" dxfId="206" priority="6" stopIfTrue="1" operator="equal">
      <formula>"2.0"</formula>
    </cfRule>
  </conditionalFormatting>
  <conditionalFormatting sqref="N3:N27">
    <cfRule type="cellIs" dxfId="205" priority="8" stopIfTrue="1" operator="equal">
      <formula>"5.0"</formula>
    </cfRule>
    <cfRule type="cellIs" dxfId="204" priority="9" stopIfTrue="1" operator="equal">
      <formula>"4.5"</formula>
    </cfRule>
    <cfRule type="cellIs" dxfId="203" priority="10" stopIfTrue="1" operator="equal">
      <formula>"4.0"</formula>
    </cfRule>
    <cfRule type="cellIs" dxfId="202" priority="11" stopIfTrue="1" operator="equal">
      <formula>"3.5"</formula>
    </cfRule>
    <cfRule type="cellIs" dxfId="201" priority="12" stopIfTrue="1" operator="equal">
      <formula>"3.0"</formula>
    </cfRule>
    <cfRule type="cellIs" dxfId="200" priority="13" stopIfTrue="1" operator="equal">
      <formula>"2.0"</formula>
    </cfRule>
  </conditionalFormatting>
  <conditionalFormatting sqref="N30:N36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{19C47CB6-4AED-4DA7-8B9F-E890FBD69C2B}</x14:id>
        </ext>
      </extLst>
    </cfRule>
  </conditionalFormatting>
  <conditionalFormatting sqref="P3:P27">
    <cfRule type="cellIs" dxfId="199" priority="16" stopIfTrue="1" operator="equal">
      <formula>"5.0"</formula>
    </cfRule>
    <cfRule type="cellIs" dxfId="198" priority="17" stopIfTrue="1" operator="equal">
      <formula>"4.5"</formula>
    </cfRule>
    <cfRule type="cellIs" dxfId="197" priority="18" stopIfTrue="1" operator="equal">
      <formula>"4.0"</formula>
    </cfRule>
    <cfRule type="cellIs" dxfId="196" priority="19" stopIfTrue="1" operator="equal">
      <formula>"3.5"</formula>
    </cfRule>
    <cfRule type="cellIs" dxfId="195" priority="20" stopIfTrue="1" operator="equal">
      <formula>"3.0"</formula>
    </cfRule>
    <cfRule type="cellIs" dxfId="194" priority="21" stopIfTrue="1" operator="equal">
      <formula>"2.0"</formula>
    </cfRule>
  </conditionalFormatting>
  <conditionalFormatting sqref="P30:P36">
    <cfRule type="dataBar" priority="14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{779E40AF-2F0A-46CE-A407-C2AEE26C5C5A}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B43C5A-F79B-4F76-975C-45F83DE0008C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I3:I27 E3:E27 G3:G27</xm:sqref>
        </x14:conditionalFormatting>
        <x14:conditionalFormatting xmlns:xm="http://schemas.microsoft.com/office/excel/2006/main">
          <x14:cfRule type="dataBar" id="{A6502A46-A591-481C-99AA-C18501A0B127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J3:J27</xm:sqref>
        </x14:conditionalFormatting>
        <x14:conditionalFormatting xmlns:xm="http://schemas.microsoft.com/office/excel/2006/main">
          <x14:cfRule type="dataBar" id="{8D406F8E-7D19-44EA-BB7F-FBE0B76DDB02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K30:K36</xm:sqref>
        </x14:conditionalFormatting>
        <x14:conditionalFormatting xmlns:xm="http://schemas.microsoft.com/office/excel/2006/main">
          <x14:cfRule type="dataBar" id="{1700A32A-02B7-4DC7-BA9F-E6D96A2654E7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M3:M27</xm:sqref>
        </x14:conditionalFormatting>
        <x14:conditionalFormatting xmlns:xm="http://schemas.microsoft.com/office/excel/2006/main">
          <x14:cfRule type="dataBar" id="{19C47CB6-4AED-4DA7-8B9F-E890FBD69C2B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N30:N36</xm:sqref>
        </x14:conditionalFormatting>
        <x14:conditionalFormatting xmlns:xm="http://schemas.microsoft.com/office/excel/2006/main">
          <x14:cfRule type="dataBar" id="{779E40AF-2F0A-46CE-A407-C2AEE26C5C5A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P30:P36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8817-4AA3-4AD0-9EAC-079103B18F2F}">
  <sheetPr>
    <tabColor rgb="FFCCCCFF"/>
    <pageSetUpPr fitToPage="1"/>
  </sheetPr>
  <dimension ref="A1:P32"/>
  <sheetViews>
    <sheetView zoomScale="115" zoomScaleNormal="115" workbookViewId="0">
      <pane xSplit="2" ySplit="2" topLeftCell="C3" activePane="bottomRight" state="frozen"/>
      <selection activeCell="V3" sqref="V3"/>
      <selection pane="topRight" activeCell="V3" sqref="V3"/>
      <selection pane="bottomLeft" activeCell="V3" sqref="V3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7" customWidth="1"/>
    <col min="3" max="3" width="5.7109375" style="7" customWidth="1"/>
    <col min="4" max="14" width="12.7109375" style="7" customWidth="1"/>
    <col min="15" max="15" width="3.7109375" style="40" customWidth="1"/>
    <col min="16" max="16" width="12.7109375" style="7" customWidth="1"/>
    <col min="17" max="16384" width="11.5703125" style="7"/>
  </cols>
  <sheetData>
    <row r="1" spans="1:16" ht="65.099999999999994" customHeight="1" thickBot="1">
      <c r="B1" s="27" t="s">
        <v>39</v>
      </c>
      <c r="C1" s="2" t="s">
        <v>0</v>
      </c>
      <c r="D1" s="3" t="s">
        <v>1</v>
      </c>
      <c r="E1" s="4" t="s">
        <v>1</v>
      </c>
      <c r="F1" s="28" t="s">
        <v>2</v>
      </c>
      <c r="G1" s="29" t="s">
        <v>2</v>
      </c>
      <c r="H1" s="32" t="s">
        <v>38</v>
      </c>
      <c r="I1" s="33" t="s">
        <v>38</v>
      </c>
      <c r="J1" s="5" t="s">
        <v>3</v>
      </c>
      <c r="K1" s="6" t="s">
        <v>3</v>
      </c>
      <c r="L1" s="41" t="s">
        <v>116</v>
      </c>
      <c r="M1" s="41" t="s">
        <v>116</v>
      </c>
      <c r="N1" s="42" t="s">
        <v>116</v>
      </c>
      <c r="P1" s="43" t="s">
        <v>117</v>
      </c>
    </row>
    <row r="2" spans="1:16" ht="30" customHeight="1" thickBot="1">
      <c r="A2" s="8" t="s">
        <v>4</v>
      </c>
      <c r="B2" s="8" t="s">
        <v>5</v>
      </c>
      <c r="C2" s="45"/>
      <c r="D2" s="60">
        <v>6</v>
      </c>
      <c r="E2" s="9">
        <v>45981</v>
      </c>
      <c r="F2" s="61">
        <v>15</v>
      </c>
      <c r="G2" s="30">
        <v>46009</v>
      </c>
      <c r="H2" s="62">
        <v>11</v>
      </c>
      <c r="I2" s="34">
        <v>46051</v>
      </c>
      <c r="J2" s="10" t="s">
        <v>6</v>
      </c>
      <c r="K2" s="11">
        <f>I2</f>
        <v>46051</v>
      </c>
      <c r="L2" s="47">
        <v>24</v>
      </c>
      <c r="M2" s="47" t="s">
        <v>6</v>
      </c>
      <c r="N2" s="48">
        <v>46066</v>
      </c>
      <c r="P2" s="49" t="s">
        <v>118</v>
      </c>
    </row>
    <row r="3" spans="1:16" ht="19.899999999999999" customHeight="1">
      <c r="A3" s="12">
        <v>1</v>
      </c>
      <c r="B3" s="12" t="s">
        <v>40</v>
      </c>
      <c r="C3" s="51">
        <v>5</v>
      </c>
      <c r="D3" s="63">
        <v>4</v>
      </c>
      <c r="E3" s="13">
        <f t="shared" ref="E3:E23" si="0">IF(ISBLANK(D3),"",D3/D$2)</f>
        <v>0.66666666666666663</v>
      </c>
      <c r="F3" s="64">
        <v>6</v>
      </c>
      <c r="G3" s="31">
        <f t="shared" ref="G3:G23" si="1">IF(ISBLANK(F3),"",F3/F$2)</f>
        <v>0.4</v>
      </c>
      <c r="H3" s="65">
        <v>7</v>
      </c>
      <c r="I3" s="35">
        <f t="shared" ref="I3:I23" si="2">IF(ISBLANK(H3),"",H3/H$2)</f>
        <v>0.63636363636363635</v>
      </c>
      <c r="J3" s="14">
        <f t="shared" ref="J3:J23" si="3">IFERROR((E3+G3+I3)*100/3+C3,"")</f>
        <v>61.767676767676768</v>
      </c>
      <c r="K3" s="15" t="str">
        <f t="shared" ref="K3:K23" si="4">IF(J3="","",IF(ROUND(J3,0)&gt;=91,"5.0",IF(ROUND(J3,0)&gt;=81,"4.5",IF(ROUND(J3,0)&gt;=71,"4.0",IF(ROUND(J3,0)&gt;=61,"3.5",IF(ROUND(J3,0)&gt;=51,"3.0","2.0"))))))</f>
        <v>3.5</v>
      </c>
      <c r="L3" s="53"/>
      <c r="M3" s="54" t="str">
        <f t="shared" ref="M3:M23" si="5">IF(ISBLANK(L3),"",L3/L$2*100+C3)</f>
        <v/>
      </c>
      <c r="N3" s="55" t="str">
        <f t="shared" ref="N3:N23" si="6">IF(M3="","",IF(ROUND(M3,0)&gt;=91,"3.5",IF(ROUND(M3,0)&gt;=51,"3.0","2.0")))</f>
        <v/>
      </c>
      <c r="P3" s="56" t="str">
        <f t="shared" ref="P3:P23" si="7">IF(AND(K3="",N3=""),"",IF(N3="",K3,N3))</f>
        <v>3.5</v>
      </c>
    </row>
    <row r="4" spans="1:16" ht="19.899999999999999" customHeight="1">
      <c r="A4" s="12">
        <v>2</v>
      </c>
      <c r="B4" s="12" t="s">
        <v>41</v>
      </c>
      <c r="C4" s="51">
        <v>5</v>
      </c>
      <c r="D4" s="63">
        <v>5</v>
      </c>
      <c r="E4" s="13">
        <f t="shared" si="0"/>
        <v>0.83333333333333337</v>
      </c>
      <c r="F4" s="64">
        <v>9</v>
      </c>
      <c r="G4" s="31">
        <f t="shared" si="1"/>
        <v>0.6</v>
      </c>
      <c r="H4" s="65">
        <v>3</v>
      </c>
      <c r="I4" s="35">
        <f t="shared" si="2"/>
        <v>0.27272727272727271</v>
      </c>
      <c r="J4" s="14">
        <f t="shared" si="3"/>
        <v>61.868686868686865</v>
      </c>
      <c r="K4" s="15" t="str">
        <f t="shared" si="4"/>
        <v>3.5</v>
      </c>
      <c r="L4" s="53"/>
      <c r="M4" s="54" t="str">
        <f t="shared" si="5"/>
        <v/>
      </c>
      <c r="N4" s="55" t="str">
        <f t="shared" si="6"/>
        <v/>
      </c>
      <c r="P4" s="56" t="str">
        <f t="shared" si="7"/>
        <v>3.5</v>
      </c>
    </row>
    <row r="5" spans="1:16" ht="19.899999999999999" customHeight="1">
      <c r="A5" s="12">
        <v>3</v>
      </c>
      <c r="B5" s="12">
        <v>304467</v>
      </c>
      <c r="C5" s="51">
        <v>5</v>
      </c>
      <c r="D5" s="63">
        <v>3</v>
      </c>
      <c r="E5" s="13">
        <f t="shared" si="0"/>
        <v>0.5</v>
      </c>
      <c r="F5" s="64">
        <v>7</v>
      </c>
      <c r="G5" s="31">
        <f t="shared" si="1"/>
        <v>0.46666666666666667</v>
      </c>
      <c r="H5" s="65">
        <v>8</v>
      </c>
      <c r="I5" s="35">
        <f t="shared" si="2"/>
        <v>0.72727272727272729</v>
      </c>
      <c r="J5" s="14">
        <f t="shared" si="3"/>
        <v>61.464646464646457</v>
      </c>
      <c r="K5" s="15" t="str">
        <f t="shared" si="4"/>
        <v>3.5</v>
      </c>
      <c r="L5" s="53"/>
      <c r="M5" s="54" t="str">
        <f t="shared" si="5"/>
        <v/>
      </c>
      <c r="N5" s="55" t="str">
        <f t="shared" si="6"/>
        <v/>
      </c>
      <c r="P5" s="56" t="str">
        <f t="shared" si="7"/>
        <v>3.5</v>
      </c>
    </row>
    <row r="6" spans="1:16" ht="19.899999999999999" customHeight="1">
      <c r="A6" s="12">
        <v>4</v>
      </c>
      <c r="B6" s="12" t="s">
        <v>42</v>
      </c>
      <c r="C6" s="51"/>
      <c r="D6" s="63">
        <v>2</v>
      </c>
      <c r="E6" s="13">
        <f t="shared" si="0"/>
        <v>0.33333333333333331</v>
      </c>
      <c r="F6" s="64">
        <v>5</v>
      </c>
      <c r="G6" s="31">
        <f t="shared" si="1"/>
        <v>0.33333333333333331</v>
      </c>
      <c r="H6" s="65">
        <v>3</v>
      </c>
      <c r="I6" s="35">
        <f t="shared" si="2"/>
        <v>0.27272727272727271</v>
      </c>
      <c r="J6" s="14">
        <f t="shared" si="3"/>
        <v>31.313131313131311</v>
      </c>
      <c r="K6" s="15" t="str">
        <f t="shared" si="4"/>
        <v>2.0</v>
      </c>
      <c r="L6" s="53">
        <v>13</v>
      </c>
      <c r="M6" s="54">
        <f t="shared" si="5"/>
        <v>54.166666666666664</v>
      </c>
      <c r="N6" s="55" t="str">
        <f t="shared" si="6"/>
        <v>3.0</v>
      </c>
      <c r="P6" s="56" t="str">
        <f t="shared" si="7"/>
        <v>3.0</v>
      </c>
    </row>
    <row r="7" spans="1:16" ht="19.899999999999999" customHeight="1">
      <c r="A7" s="12">
        <v>5</v>
      </c>
      <c r="B7" s="12" t="s">
        <v>43</v>
      </c>
      <c r="C7" s="51">
        <v>5</v>
      </c>
      <c r="D7" s="63">
        <v>3</v>
      </c>
      <c r="E7" s="13">
        <f t="shared" si="0"/>
        <v>0.5</v>
      </c>
      <c r="F7" s="64">
        <v>8</v>
      </c>
      <c r="G7" s="31">
        <f t="shared" si="1"/>
        <v>0.53333333333333333</v>
      </c>
      <c r="H7" s="65">
        <v>7</v>
      </c>
      <c r="I7" s="35">
        <f t="shared" si="2"/>
        <v>0.63636363636363635</v>
      </c>
      <c r="J7" s="14">
        <f t="shared" si="3"/>
        <v>60.656565656565647</v>
      </c>
      <c r="K7" s="15" t="str">
        <f t="shared" si="4"/>
        <v>3.5</v>
      </c>
      <c r="L7" s="53"/>
      <c r="M7" s="54" t="str">
        <f t="shared" si="5"/>
        <v/>
      </c>
      <c r="N7" s="55" t="str">
        <f t="shared" si="6"/>
        <v/>
      </c>
      <c r="P7" s="56" t="str">
        <f t="shared" si="7"/>
        <v>3.5</v>
      </c>
    </row>
    <row r="8" spans="1:16" ht="19.899999999999999" customHeight="1">
      <c r="A8" s="12">
        <v>6</v>
      </c>
      <c r="B8" s="12" t="s">
        <v>44</v>
      </c>
      <c r="C8" s="51"/>
      <c r="D8" s="63"/>
      <c r="E8" s="13" t="str">
        <f t="shared" si="0"/>
        <v/>
      </c>
      <c r="F8" s="64"/>
      <c r="G8" s="31" t="str">
        <f t="shared" si="1"/>
        <v/>
      </c>
      <c r="H8" s="65"/>
      <c r="I8" s="35" t="str">
        <f t="shared" si="2"/>
        <v/>
      </c>
      <c r="J8" s="14" t="str">
        <f t="shared" si="3"/>
        <v/>
      </c>
      <c r="K8" s="15" t="str">
        <f t="shared" si="4"/>
        <v/>
      </c>
      <c r="L8" s="53"/>
      <c r="M8" s="54" t="str">
        <f t="shared" si="5"/>
        <v/>
      </c>
      <c r="N8" s="55" t="str">
        <f t="shared" si="6"/>
        <v/>
      </c>
      <c r="P8" s="56" t="str">
        <f t="shared" si="7"/>
        <v/>
      </c>
    </row>
    <row r="9" spans="1:16" ht="19.899999999999999" customHeight="1">
      <c r="A9" s="12">
        <v>7</v>
      </c>
      <c r="B9" s="12" t="s">
        <v>45</v>
      </c>
      <c r="C9" s="51">
        <v>5</v>
      </c>
      <c r="D9" s="63">
        <v>5</v>
      </c>
      <c r="E9" s="13">
        <f t="shared" si="0"/>
        <v>0.83333333333333337</v>
      </c>
      <c r="F9" s="64">
        <v>10</v>
      </c>
      <c r="G9" s="31">
        <f t="shared" si="1"/>
        <v>0.66666666666666663</v>
      </c>
      <c r="H9" s="65">
        <v>7</v>
      </c>
      <c r="I9" s="35">
        <f t="shared" si="2"/>
        <v>0.63636363636363635</v>
      </c>
      <c r="J9" s="14">
        <f t="shared" si="3"/>
        <v>76.212121212121204</v>
      </c>
      <c r="K9" s="15" t="str">
        <f t="shared" si="4"/>
        <v>4.0</v>
      </c>
      <c r="L9" s="53"/>
      <c r="M9" s="54" t="str">
        <f t="shared" si="5"/>
        <v/>
      </c>
      <c r="N9" s="55" t="str">
        <f t="shared" si="6"/>
        <v/>
      </c>
      <c r="P9" s="56" t="str">
        <f t="shared" si="7"/>
        <v>4.0</v>
      </c>
    </row>
    <row r="10" spans="1:16" ht="19.899999999999999" customHeight="1">
      <c r="A10" s="12">
        <v>8</v>
      </c>
      <c r="B10" s="12" t="s">
        <v>46</v>
      </c>
      <c r="C10" s="51">
        <v>5</v>
      </c>
      <c r="D10" s="63">
        <v>4</v>
      </c>
      <c r="E10" s="13">
        <f t="shared" si="0"/>
        <v>0.66666666666666663</v>
      </c>
      <c r="F10" s="64">
        <v>5</v>
      </c>
      <c r="G10" s="31">
        <f t="shared" si="1"/>
        <v>0.33333333333333331</v>
      </c>
      <c r="H10" s="65">
        <v>8</v>
      </c>
      <c r="I10" s="35">
        <f t="shared" si="2"/>
        <v>0.72727272727272729</v>
      </c>
      <c r="J10" s="14">
        <f t="shared" si="3"/>
        <v>62.575757575757571</v>
      </c>
      <c r="K10" s="15" t="str">
        <f t="shared" si="4"/>
        <v>3.5</v>
      </c>
      <c r="L10" s="53"/>
      <c r="M10" s="54" t="str">
        <f t="shared" si="5"/>
        <v/>
      </c>
      <c r="N10" s="55" t="str">
        <f t="shared" si="6"/>
        <v/>
      </c>
      <c r="P10" s="56" t="str">
        <f t="shared" si="7"/>
        <v>3.5</v>
      </c>
    </row>
    <row r="11" spans="1:16" ht="19.899999999999999" customHeight="1">
      <c r="A11" s="12">
        <v>9</v>
      </c>
      <c r="B11" s="12" t="s">
        <v>47</v>
      </c>
      <c r="C11" s="51">
        <v>5</v>
      </c>
      <c r="D11" s="63">
        <v>6</v>
      </c>
      <c r="E11" s="13">
        <f t="shared" si="0"/>
        <v>1</v>
      </c>
      <c r="F11" s="64">
        <v>15</v>
      </c>
      <c r="G11" s="31">
        <f t="shared" si="1"/>
        <v>1</v>
      </c>
      <c r="H11" s="65">
        <v>6</v>
      </c>
      <c r="I11" s="35">
        <f t="shared" si="2"/>
        <v>0.54545454545454541</v>
      </c>
      <c r="J11" s="14">
        <f t="shared" si="3"/>
        <v>89.848484848484844</v>
      </c>
      <c r="K11" s="15" t="str">
        <f t="shared" si="4"/>
        <v>4.5</v>
      </c>
      <c r="L11" s="53"/>
      <c r="M11" s="54" t="str">
        <f t="shared" si="5"/>
        <v/>
      </c>
      <c r="N11" s="55" t="str">
        <f t="shared" si="6"/>
        <v/>
      </c>
      <c r="P11" s="56" t="str">
        <f t="shared" si="7"/>
        <v>4.5</v>
      </c>
    </row>
    <row r="12" spans="1:16" ht="19.899999999999999" customHeight="1">
      <c r="A12" s="12">
        <v>10</v>
      </c>
      <c r="B12" s="12" t="s">
        <v>48</v>
      </c>
      <c r="C12" s="51">
        <v>5</v>
      </c>
      <c r="D12" s="63">
        <v>6</v>
      </c>
      <c r="E12" s="13">
        <f t="shared" si="0"/>
        <v>1</v>
      </c>
      <c r="F12" s="64">
        <v>6</v>
      </c>
      <c r="G12" s="31">
        <f t="shared" si="1"/>
        <v>0.4</v>
      </c>
      <c r="H12" s="65">
        <v>11</v>
      </c>
      <c r="I12" s="35">
        <f t="shared" si="2"/>
        <v>1</v>
      </c>
      <c r="J12" s="14">
        <f t="shared" si="3"/>
        <v>85</v>
      </c>
      <c r="K12" s="15" t="str">
        <f t="shared" si="4"/>
        <v>4.5</v>
      </c>
      <c r="L12" s="53"/>
      <c r="M12" s="54" t="str">
        <f t="shared" si="5"/>
        <v/>
      </c>
      <c r="N12" s="55" t="str">
        <f t="shared" si="6"/>
        <v/>
      </c>
      <c r="P12" s="56" t="str">
        <f t="shared" si="7"/>
        <v>4.5</v>
      </c>
    </row>
    <row r="13" spans="1:16" ht="19.899999999999999" customHeight="1">
      <c r="A13" s="12">
        <v>11</v>
      </c>
      <c r="B13" s="12" t="s">
        <v>49</v>
      </c>
      <c r="C13" s="51">
        <v>5</v>
      </c>
      <c r="D13" s="63">
        <v>3</v>
      </c>
      <c r="E13" s="13">
        <f t="shared" si="0"/>
        <v>0.5</v>
      </c>
      <c r="F13" s="64">
        <v>9</v>
      </c>
      <c r="G13" s="31">
        <f t="shared" si="1"/>
        <v>0.6</v>
      </c>
      <c r="H13" s="65">
        <v>10</v>
      </c>
      <c r="I13" s="35">
        <f t="shared" si="2"/>
        <v>0.90909090909090906</v>
      </c>
      <c r="J13" s="14">
        <f t="shared" si="3"/>
        <v>71.969696969696983</v>
      </c>
      <c r="K13" s="15" t="str">
        <f t="shared" si="4"/>
        <v>4.0</v>
      </c>
      <c r="L13" s="53"/>
      <c r="M13" s="54" t="str">
        <f t="shared" si="5"/>
        <v/>
      </c>
      <c r="N13" s="55" t="str">
        <f t="shared" si="6"/>
        <v/>
      </c>
      <c r="P13" s="56" t="str">
        <f t="shared" si="7"/>
        <v>4.0</v>
      </c>
    </row>
    <row r="14" spans="1:16" ht="19.899999999999999" customHeight="1">
      <c r="A14" s="12">
        <v>12</v>
      </c>
      <c r="B14" s="12" t="s">
        <v>50</v>
      </c>
      <c r="C14" s="51">
        <v>5</v>
      </c>
      <c r="D14" s="63">
        <v>4</v>
      </c>
      <c r="E14" s="13">
        <f t="shared" si="0"/>
        <v>0.66666666666666663</v>
      </c>
      <c r="F14" s="64">
        <v>3</v>
      </c>
      <c r="G14" s="31">
        <f t="shared" si="1"/>
        <v>0.2</v>
      </c>
      <c r="H14" s="65">
        <v>11</v>
      </c>
      <c r="I14" s="35">
        <f t="shared" si="2"/>
        <v>1</v>
      </c>
      <c r="J14" s="14">
        <f t="shared" si="3"/>
        <v>67.222222222222229</v>
      </c>
      <c r="K14" s="15" t="str">
        <f t="shared" si="4"/>
        <v>3.5</v>
      </c>
      <c r="L14" s="53"/>
      <c r="M14" s="54" t="str">
        <f t="shared" si="5"/>
        <v/>
      </c>
      <c r="N14" s="55" t="str">
        <f t="shared" si="6"/>
        <v/>
      </c>
      <c r="P14" s="56" t="str">
        <f t="shared" si="7"/>
        <v>3.5</v>
      </c>
    </row>
    <row r="15" spans="1:16" ht="19.899999999999999" customHeight="1">
      <c r="A15" s="12">
        <v>13</v>
      </c>
      <c r="B15" s="12" t="s">
        <v>51</v>
      </c>
      <c r="C15" s="51"/>
      <c r="D15" s="63">
        <v>3</v>
      </c>
      <c r="E15" s="13">
        <f t="shared" si="0"/>
        <v>0.5</v>
      </c>
      <c r="F15" s="64">
        <v>3</v>
      </c>
      <c r="G15" s="31">
        <f t="shared" si="1"/>
        <v>0.2</v>
      </c>
      <c r="H15" s="65">
        <v>5</v>
      </c>
      <c r="I15" s="35">
        <f t="shared" si="2"/>
        <v>0.45454545454545453</v>
      </c>
      <c r="J15" s="14">
        <f t="shared" si="3"/>
        <v>38.484848484848484</v>
      </c>
      <c r="K15" s="15" t="str">
        <f t="shared" si="4"/>
        <v>2.0</v>
      </c>
      <c r="L15" s="53">
        <v>14</v>
      </c>
      <c r="M15" s="54">
        <f t="shared" si="5"/>
        <v>58.333333333333336</v>
      </c>
      <c r="N15" s="55" t="str">
        <f t="shared" si="6"/>
        <v>3.0</v>
      </c>
      <c r="P15" s="56" t="str">
        <f t="shared" si="7"/>
        <v>3.0</v>
      </c>
    </row>
    <row r="16" spans="1:16" ht="19.899999999999999" customHeight="1">
      <c r="A16" s="12">
        <v>14</v>
      </c>
      <c r="B16" s="12" t="s">
        <v>52</v>
      </c>
      <c r="C16" s="51"/>
      <c r="D16" s="63"/>
      <c r="E16" s="13" t="str">
        <f t="shared" si="0"/>
        <v/>
      </c>
      <c r="F16" s="64"/>
      <c r="G16" s="31" t="str">
        <f t="shared" si="1"/>
        <v/>
      </c>
      <c r="H16" s="65"/>
      <c r="I16" s="35" t="str">
        <f t="shared" si="2"/>
        <v/>
      </c>
      <c r="J16" s="14" t="str">
        <f t="shared" si="3"/>
        <v/>
      </c>
      <c r="K16" s="15" t="str">
        <f t="shared" si="4"/>
        <v/>
      </c>
      <c r="L16" s="53"/>
      <c r="M16" s="54" t="str">
        <f t="shared" si="5"/>
        <v/>
      </c>
      <c r="N16" s="55" t="str">
        <f t="shared" si="6"/>
        <v/>
      </c>
      <c r="P16" s="56" t="str">
        <f t="shared" si="7"/>
        <v/>
      </c>
    </row>
    <row r="17" spans="1:16" ht="19.899999999999999" customHeight="1">
      <c r="A17" s="12">
        <v>15</v>
      </c>
      <c r="B17" s="12" t="s">
        <v>53</v>
      </c>
      <c r="C17" s="51">
        <v>5</v>
      </c>
      <c r="D17" s="63">
        <v>6</v>
      </c>
      <c r="E17" s="13">
        <f t="shared" si="0"/>
        <v>1</v>
      </c>
      <c r="F17" s="64">
        <v>13</v>
      </c>
      <c r="G17" s="31">
        <f t="shared" si="1"/>
        <v>0.8666666666666667</v>
      </c>
      <c r="H17" s="65">
        <v>11</v>
      </c>
      <c r="I17" s="35">
        <f t="shared" si="2"/>
        <v>1</v>
      </c>
      <c r="J17" s="14">
        <f t="shared" si="3"/>
        <v>100.55555555555556</v>
      </c>
      <c r="K17" s="15" t="str">
        <f t="shared" si="4"/>
        <v>5.0</v>
      </c>
      <c r="L17" s="53"/>
      <c r="M17" s="54" t="str">
        <f t="shared" si="5"/>
        <v/>
      </c>
      <c r="N17" s="55" t="str">
        <f t="shared" si="6"/>
        <v/>
      </c>
      <c r="P17" s="56" t="str">
        <f t="shared" si="7"/>
        <v>5.0</v>
      </c>
    </row>
    <row r="18" spans="1:16" ht="19.899999999999999" customHeight="1">
      <c r="A18" s="12">
        <v>16</v>
      </c>
      <c r="B18" s="12" t="s">
        <v>54</v>
      </c>
      <c r="C18" s="51">
        <v>5</v>
      </c>
      <c r="D18" s="63">
        <v>6</v>
      </c>
      <c r="E18" s="13">
        <f t="shared" si="0"/>
        <v>1</v>
      </c>
      <c r="F18" s="64">
        <v>7</v>
      </c>
      <c r="G18" s="31">
        <f t="shared" si="1"/>
        <v>0.46666666666666667</v>
      </c>
      <c r="H18" s="65">
        <v>9</v>
      </c>
      <c r="I18" s="35">
        <f t="shared" si="2"/>
        <v>0.81818181818181823</v>
      </c>
      <c r="J18" s="14">
        <f t="shared" si="3"/>
        <v>81.161616161616166</v>
      </c>
      <c r="K18" s="15" t="str">
        <f t="shared" si="4"/>
        <v>4.5</v>
      </c>
      <c r="L18" s="53"/>
      <c r="M18" s="54" t="str">
        <f t="shared" si="5"/>
        <v/>
      </c>
      <c r="N18" s="55" t="str">
        <f t="shared" si="6"/>
        <v/>
      </c>
      <c r="P18" s="56" t="str">
        <f t="shared" si="7"/>
        <v>4.5</v>
      </c>
    </row>
    <row r="19" spans="1:16" ht="19.899999999999999" customHeight="1">
      <c r="A19" s="12">
        <v>17</v>
      </c>
      <c r="B19" s="12" t="s">
        <v>55</v>
      </c>
      <c r="C19" s="51">
        <v>5</v>
      </c>
      <c r="D19" s="63">
        <v>4</v>
      </c>
      <c r="E19" s="13">
        <f t="shared" si="0"/>
        <v>0.66666666666666663</v>
      </c>
      <c r="F19" s="64">
        <v>11</v>
      </c>
      <c r="G19" s="31">
        <f t="shared" si="1"/>
        <v>0.73333333333333328</v>
      </c>
      <c r="H19" s="65">
        <v>10</v>
      </c>
      <c r="I19" s="35">
        <f t="shared" si="2"/>
        <v>0.90909090909090906</v>
      </c>
      <c r="J19" s="14">
        <f t="shared" si="3"/>
        <v>81.969696969696969</v>
      </c>
      <c r="K19" s="15" t="str">
        <f t="shared" si="4"/>
        <v>4.5</v>
      </c>
      <c r="L19" s="53"/>
      <c r="M19" s="54" t="str">
        <f t="shared" si="5"/>
        <v/>
      </c>
      <c r="N19" s="55" t="str">
        <f t="shared" si="6"/>
        <v/>
      </c>
      <c r="P19" s="56" t="str">
        <f t="shared" si="7"/>
        <v>4.5</v>
      </c>
    </row>
    <row r="20" spans="1:16" ht="19.899999999999999" customHeight="1">
      <c r="A20" s="12">
        <v>18</v>
      </c>
      <c r="B20" s="12" t="s">
        <v>56</v>
      </c>
      <c r="C20" s="51">
        <v>5</v>
      </c>
      <c r="D20" s="63">
        <v>5</v>
      </c>
      <c r="E20" s="13">
        <f t="shared" si="0"/>
        <v>0.83333333333333337</v>
      </c>
      <c r="F20" s="64">
        <v>6</v>
      </c>
      <c r="G20" s="31">
        <f t="shared" si="1"/>
        <v>0.4</v>
      </c>
      <c r="H20" s="65">
        <v>9</v>
      </c>
      <c r="I20" s="35">
        <f t="shared" si="2"/>
        <v>0.81818181818181823</v>
      </c>
      <c r="J20" s="14">
        <f t="shared" si="3"/>
        <v>73.383838383838395</v>
      </c>
      <c r="K20" s="15" t="str">
        <f t="shared" si="4"/>
        <v>4.0</v>
      </c>
      <c r="L20" s="53"/>
      <c r="M20" s="54" t="str">
        <f t="shared" si="5"/>
        <v/>
      </c>
      <c r="N20" s="55" t="str">
        <f t="shared" si="6"/>
        <v/>
      </c>
      <c r="P20" s="56" t="str">
        <f t="shared" si="7"/>
        <v>4.0</v>
      </c>
    </row>
    <row r="21" spans="1:16" ht="19.899999999999999" customHeight="1">
      <c r="A21" s="12">
        <v>19</v>
      </c>
      <c r="B21" s="12" t="s">
        <v>57</v>
      </c>
      <c r="C21" s="51">
        <v>5</v>
      </c>
      <c r="D21" s="63">
        <v>4</v>
      </c>
      <c r="E21" s="13">
        <f t="shared" si="0"/>
        <v>0.66666666666666663</v>
      </c>
      <c r="F21" s="64">
        <v>10</v>
      </c>
      <c r="G21" s="31">
        <f t="shared" si="1"/>
        <v>0.66666666666666663</v>
      </c>
      <c r="H21" s="65">
        <v>7</v>
      </c>
      <c r="I21" s="35">
        <f t="shared" si="2"/>
        <v>0.63636363636363635</v>
      </c>
      <c r="J21" s="14">
        <f t="shared" si="3"/>
        <v>70.656565656565661</v>
      </c>
      <c r="K21" s="15" t="str">
        <f t="shared" si="4"/>
        <v>4.0</v>
      </c>
      <c r="L21" s="53"/>
      <c r="M21" s="54" t="str">
        <f t="shared" si="5"/>
        <v/>
      </c>
      <c r="N21" s="55" t="str">
        <f t="shared" si="6"/>
        <v/>
      </c>
      <c r="P21" s="56" t="str">
        <f t="shared" si="7"/>
        <v>4.0</v>
      </c>
    </row>
    <row r="22" spans="1:16" ht="19.899999999999999" customHeight="1">
      <c r="A22" s="12">
        <v>20</v>
      </c>
      <c r="B22" s="12"/>
      <c r="C22" s="51"/>
      <c r="D22" s="63"/>
      <c r="E22" s="13" t="str">
        <f t="shared" si="0"/>
        <v/>
      </c>
      <c r="F22" s="64"/>
      <c r="G22" s="31" t="str">
        <f t="shared" si="1"/>
        <v/>
      </c>
      <c r="H22" s="65"/>
      <c r="I22" s="35" t="str">
        <f t="shared" si="2"/>
        <v/>
      </c>
      <c r="J22" s="14" t="str">
        <f t="shared" si="3"/>
        <v/>
      </c>
      <c r="K22" s="15" t="str">
        <f t="shared" si="4"/>
        <v/>
      </c>
      <c r="L22" s="53"/>
      <c r="M22" s="54" t="str">
        <f t="shared" si="5"/>
        <v/>
      </c>
      <c r="N22" s="55" t="str">
        <f t="shared" si="6"/>
        <v/>
      </c>
      <c r="P22" s="56" t="str">
        <f t="shared" si="7"/>
        <v/>
      </c>
    </row>
    <row r="23" spans="1:16" ht="19.899999999999999" customHeight="1">
      <c r="A23" s="12">
        <v>21</v>
      </c>
      <c r="B23" s="12"/>
      <c r="C23" s="51"/>
      <c r="D23" s="63"/>
      <c r="E23" s="13" t="str">
        <f t="shared" si="0"/>
        <v/>
      </c>
      <c r="F23" s="64"/>
      <c r="G23" s="31" t="str">
        <f t="shared" si="1"/>
        <v/>
      </c>
      <c r="H23" s="65"/>
      <c r="I23" s="35" t="str">
        <f t="shared" si="2"/>
        <v/>
      </c>
      <c r="J23" s="14" t="str">
        <f t="shared" si="3"/>
        <v/>
      </c>
      <c r="K23" s="15" t="str">
        <f t="shared" si="4"/>
        <v/>
      </c>
      <c r="L23" s="53"/>
      <c r="M23" s="54" t="str">
        <f t="shared" si="5"/>
        <v/>
      </c>
      <c r="N23" s="55" t="str">
        <f t="shared" si="6"/>
        <v/>
      </c>
      <c r="P23" s="56" t="str">
        <f t="shared" si="7"/>
        <v/>
      </c>
    </row>
    <row r="24" spans="1:16" ht="25.15" customHeight="1">
      <c r="E24" s="16">
        <f>IFERROR(AVERAGE(E$3:E23),"")</f>
        <v>0.71568627450980393</v>
      </c>
      <c r="G24" s="16">
        <f>IFERROR(AVERAGE(G$3:G23),"")</f>
        <v>0.52156862745098043</v>
      </c>
      <c r="I24" s="16">
        <f>IFERROR(AVERAGE(I$3:I23),"")</f>
        <v>0.70588235294117652</v>
      </c>
      <c r="L24"/>
      <c r="M24"/>
      <c r="O24" s="7"/>
    </row>
    <row r="25" spans="1:16" s="17" customFormat="1" ht="20.100000000000001" customHeight="1" thickBot="1">
      <c r="L25"/>
      <c r="M25"/>
      <c r="O25" s="58"/>
    </row>
    <row r="26" spans="1:16" ht="19.899999999999999" customHeight="1">
      <c r="D26" s="18" t="s">
        <v>9</v>
      </c>
      <c r="E26" s="19">
        <f>COUNTIF(E$3:E23,"&gt;50%")</f>
        <v>12</v>
      </c>
      <c r="F26" s="18" t="s">
        <v>9</v>
      </c>
      <c r="G26" s="19">
        <f>COUNTIF(G$3:G23,"&gt;50%")</f>
        <v>8</v>
      </c>
      <c r="H26" s="18" t="s">
        <v>9</v>
      </c>
      <c r="I26" s="19">
        <f>COUNTIF(I$3:I23,"&gt;50%")</f>
        <v>14</v>
      </c>
      <c r="J26" s="20" t="s">
        <v>10</v>
      </c>
      <c r="K26" s="20">
        <f t="shared" ref="K26:K31" si="8">COUNTIF(K$3:K$23,J26)</f>
        <v>1</v>
      </c>
      <c r="L26" s="59" t="str">
        <f>IFERROR(K26/$AE$32,"")</f>
        <v/>
      </c>
      <c r="M26" s="20" t="s">
        <v>10</v>
      </c>
      <c r="N26" s="20">
        <f t="shared" ref="N26:N31" si="9">COUNTIF(N$3:N$23,J26)</f>
        <v>0</v>
      </c>
      <c r="P26" s="20">
        <f t="shared" ref="P26:P31" si="10">COUNTIF(P$3:P$23,J26)</f>
        <v>1</v>
      </c>
    </row>
    <row r="27" spans="1:16" ht="19.899999999999999" customHeight="1" thickBot="1">
      <c r="D27" s="21" t="s">
        <v>11</v>
      </c>
      <c r="E27" s="22">
        <f>COUNTIF(E$3:E23,"&lt;=50%")</f>
        <v>5</v>
      </c>
      <c r="F27" s="21" t="s">
        <v>11</v>
      </c>
      <c r="G27" s="22">
        <f>COUNTIF(G$3:G23,"&lt;=50%")</f>
        <v>9</v>
      </c>
      <c r="H27" s="21" t="s">
        <v>11</v>
      </c>
      <c r="I27" s="22">
        <f>COUNTIF(I$3:I23,"&lt;=50%")</f>
        <v>3</v>
      </c>
      <c r="J27" s="23" t="s">
        <v>12</v>
      </c>
      <c r="K27" s="23">
        <f t="shared" si="8"/>
        <v>4</v>
      </c>
      <c r="L27" s="59" t="str">
        <f t="shared" ref="L27:L31" si="11">IFERROR(K27/$AE$32,"")</f>
        <v/>
      </c>
      <c r="M27" s="23" t="s">
        <v>12</v>
      </c>
      <c r="N27" s="23">
        <f t="shared" si="9"/>
        <v>0</v>
      </c>
      <c r="P27" s="23">
        <f t="shared" si="10"/>
        <v>4</v>
      </c>
    </row>
    <row r="28" spans="1:16" ht="19.899999999999999" customHeight="1">
      <c r="J28" s="23" t="s">
        <v>13</v>
      </c>
      <c r="K28" s="23">
        <f t="shared" si="8"/>
        <v>4</v>
      </c>
      <c r="L28" s="59" t="str">
        <f t="shared" si="11"/>
        <v/>
      </c>
      <c r="M28" s="23" t="s">
        <v>13</v>
      </c>
      <c r="N28" s="23">
        <f t="shared" si="9"/>
        <v>0</v>
      </c>
      <c r="P28" s="23">
        <f t="shared" si="10"/>
        <v>4</v>
      </c>
    </row>
    <row r="29" spans="1:16" ht="19.899999999999999" customHeight="1">
      <c r="J29" s="23" t="s">
        <v>8</v>
      </c>
      <c r="K29" s="23">
        <f t="shared" si="8"/>
        <v>6</v>
      </c>
      <c r="L29" s="59" t="str">
        <f t="shared" si="11"/>
        <v/>
      </c>
      <c r="M29" s="23" t="s">
        <v>8</v>
      </c>
      <c r="N29" s="23">
        <f t="shared" si="9"/>
        <v>0</v>
      </c>
      <c r="P29" s="23">
        <f t="shared" si="10"/>
        <v>6</v>
      </c>
    </row>
    <row r="30" spans="1:16" ht="19.899999999999999" customHeight="1">
      <c r="J30" s="23" t="s">
        <v>7</v>
      </c>
      <c r="K30" s="23">
        <f t="shared" si="8"/>
        <v>0</v>
      </c>
      <c r="L30" s="59" t="str">
        <f t="shared" si="11"/>
        <v/>
      </c>
      <c r="M30" s="23" t="s">
        <v>7</v>
      </c>
      <c r="N30" s="23">
        <f t="shared" si="9"/>
        <v>2</v>
      </c>
      <c r="P30" s="23">
        <f t="shared" si="10"/>
        <v>2</v>
      </c>
    </row>
    <row r="31" spans="1:16" ht="19.899999999999999" customHeight="1" thickBot="1">
      <c r="J31" s="24" t="s">
        <v>14</v>
      </c>
      <c r="K31" s="24">
        <f t="shared" si="8"/>
        <v>2</v>
      </c>
      <c r="L31" s="59" t="str">
        <f t="shared" si="11"/>
        <v/>
      </c>
      <c r="M31" s="24" t="s">
        <v>14</v>
      </c>
      <c r="N31" s="24">
        <f t="shared" si="9"/>
        <v>0</v>
      </c>
      <c r="P31" s="24">
        <f t="shared" si="10"/>
        <v>0</v>
      </c>
    </row>
    <row r="32" spans="1:16" ht="19.899999999999999" customHeight="1">
      <c r="J32" s="25" t="s">
        <v>15</v>
      </c>
      <c r="K32" s="26">
        <f>SUM(K26:K31)</f>
        <v>17</v>
      </c>
      <c r="L32" s="26"/>
      <c r="M32" s="25" t="s">
        <v>15</v>
      </c>
      <c r="N32" s="26">
        <f>SUM(N26:N31)</f>
        <v>2</v>
      </c>
      <c r="P32" s="26">
        <f>SUM(P26:P31)</f>
        <v>17</v>
      </c>
    </row>
  </sheetData>
  <conditionalFormatting sqref="C3:C23">
    <cfRule type="cellIs" dxfId="193" priority="37" operator="lessThan">
      <formula>0</formula>
    </cfRule>
    <cfRule type="cellIs" dxfId="192" priority="38" operator="greaterThan">
      <formula>0</formula>
    </cfRule>
  </conditionalFormatting>
  <conditionalFormatting sqref="I3:I23 E3:E23 G3:G23">
    <cfRule type="dataBar" priority="36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{1F4C78E4-7F08-479E-BE7F-CDF57A851123}</x14:id>
        </ext>
      </extLst>
    </cfRule>
  </conditionalFormatting>
  <conditionalFormatting sqref="J3:J23 M3:M23">
    <cfRule type="dataBar" priority="23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{F0E22542-3B67-4D91-866A-B106DA0D671C}</x14:id>
        </ext>
      </extLst>
    </cfRule>
  </conditionalFormatting>
  <conditionalFormatting sqref="J26:J31">
    <cfRule type="cellIs" dxfId="191" priority="24" stopIfTrue="1" operator="equal">
      <formula>"5.0"</formula>
    </cfRule>
    <cfRule type="cellIs" dxfId="190" priority="25" stopIfTrue="1" operator="equal">
      <formula>"4.5"</formula>
    </cfRule>
    <cfRule type="cellIs" dxfId="189" priority="26" stopIfTrue="1" operator="equal">
      <formula>"4.0"</formula>
    </cfRule>
    <cfRule type="cellIs" dxfId="188" priority="27" stopIfTrue="1" operator="equal">
      <formula>"3.5"</formula>
    </cfRule>
    <cfRule type="cellIs" dxfId="187" priority="28" stopIfTrue="1" operator="equal">
      <formula>"3.0"</formula>
    </cfRule>
    <cfRule type="cellIs" dxfId="186" priority="29" stopIfTrue="1" operator="equal">
      <formula>"2.0"</formula>
    </cfRule>
  </conditionalFormatting>
  <conditionalFormatting sqref="K3:K23">
    <cfRule type="cellIs" dxfId="185" priority="30" stopIfTrue="1" operator="equal">
      <formula>"5.0"</formula>
    </cfRule>
    <cfRule type="cellIs" dxfId="184" priority="31" stopIfTrue="1" operator="equal">
      <formula>"4.5"</formula>
    </cfRule>
    <cfRule type="cellIs" dxfId="183" priority="32" stopIfTrue="1" operator="equal">
      <formula>"4.0"</formula>
    </cfRule>
    <cfRule type="cellIs" dxfId="182" priority="33" stopIfTrue="1" operator="equal">
      <formula>"3.5"</formula>
    </cfRule>
    <cfRule type="cellIs" dxfId="181" priority="34" stopIfTrue="1" operator="equal">
      <formula>"3.0"</formula>
    </cfRule>
    <cfRule type="cellIs" dxfId="180" priority="35" stopIfTrue="1" operator="equal">
      <formula>"2.0"</formula>
    </cfRule>
  </conditionalFormatting>
  <conditionalFormatting sqref="K26:K32">
    <cfRule type="dataBar" priority="22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{A66BBBF2-A630-4747-99D9-29E47B470102}</x14:id>
        </ext>
      </extLst>
    </cfRule>
  </conditionalFormatting>
  <conditionalFormatting sqref="M26:M31">
    <cfRule type="cellIs" dxfId="179" priority="9" stopIfTrue="1" operator="equal">
      <formula>"5.0"</formula>
    </cfRule>
    <cfRule type="cellIs" dxfId="178" priority="10" stopIfTrue="1" operator="equal">
      <formula>"4.5"</formula>
    </cfRule>
    <cfRule type="cellIs" dxfId="177" priority="11" stopIfTrue="1" operator="equal">
      <formula>"4.0"</formula>
    </cfRule>
    <cfRule type="cellIs" dxfId="176" priority="12" stopIfTrue="1" operator="equal">
      <formula>"3.5"</formula>
    </cfRule>
    <cfRule type="cellIs" dxfId="175" priority="13" stopIfTrue="1" operator="equal">
      <formula>"3.0"</formula>
    </cfRule>
    <cfRule type="cellIs" dxfId="174" priority="14" stopIfTrue="1" operator="equal">
      <formula>"2.0"</formula>
    </cfRule>
  </conditionalFormatting>
  <conditionalFormatting sqref="N3:N23">
    <cfRule type="cellIs" dxfId="173" priority="16" stopIfTrue="1" operator="equal">
      <formula>"5.0"</formula>
    </cfRule>
    <cfRule type="cellIs" dxfId="172" priority="17" stopIfTrue="1" operator="equal">
      <formula>"4.5"</formula>
    </cfRule>
    <cfRule type="cellIs" dxfId="171" priority="18" stopIfTrue="1" operator="equal">
      <formula>"4.0"</formula>
    </cfRule>
    <cfRule type="cellIs" dxfId="170" priority="19" stopIfTrue="1" operator="equal">
      <formula>"3.5"</formula>
    </cfRule>
    <cfRule type="cellIs" dxfId="169" priority="20" stopIfTrue="1" operator="equal">
      <formula>"3.0"</formula>
    </cfRule>
    <cfRule type="cellIs" dxfId="168" priority="21" stopIfTrue="1" operator="equal">
      <formula>"2.0"</formula>
    </cfRule>
  </conditionalFormatting>
  <conditionalFormatting sqref="N26:N32">
    <cfRule type="dataBar" priority="15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{EC44760F-2C58-466F-A72E-E951F4146D35}</x14:id>
        </ext>
      </extLst>
    </cfRule>
  </conditionalFormatting>
  <conditionalFormatting sqref="P3:P23">
    <cfRule type="cellIs" dxfId="167" priority="2" stopIfTrue="1" operator="equal">
      <formula>"5.0"</formula>
    </cfRule>
    <cfRule type="cellIs" dxfId="166" priority="3" stopIfTrue="1" operator="equal">
      <formula>"4.5"</formula>
    </cfRule>
    <cfRule type="cellIs" dxfId="165" priority="4" stopIfTrue="1" operator="equal">
      <formula>"4.0"</formula>
    </cfRule>
    <cfRule type="cellIs" dxfId="164" priority="5" stopIfTrue="1" operator="equal">
      <formula>"3.5"</formula>
    </cfRule>
    <cfRule type="cellIs" dxfId="163" priority="6" stopIfTrue="1" operator="equal">
      <formula>"3.0"</formula>
    </cfRule>
    <cfRule type="cellIs" dxfId="162" priority="7" stopIfTrue="1" operator="equal">
      <formula>"2.0"</formula>
    </cfRule>
  </conditionalFormatting>
  <conditionalFormatting sqref="P26:P32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{BB92FE13-016A-4B0C-B4A5-71BF54043F64}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88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4C78E4-7F08-479E-BE7F-CDF57A851123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I3:I23 E3:E23 G3:G23</xm:sqref>
        </x14:conditionalFormatting>
        <x14:conditionalFormatting xmlns:xm="http://schemas.microsoft.com/office/excel/2006/main">
          <x14:cfRule type="dataBar" id="{F0E22542-3B67-4D91-866A-B106DA0D671C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J3:J23 M3:M23</xm:sqref>
        </x14:conditionalFormatting>
        <x14:conditionalFormatting xmlns:xm="http://schemas.microsoft.com/office/excel/2006/main">
          <x14:cfRule type="dataBar" id="{A66BBBF2-A630-4747-99D9-29E47B470102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K26:K32</xm:sqref>
        </x14:conditionalFormatting>
        <x14:conditionalFormatting xmlns:xm="http://schemas.microsoft.com/office/excel/2006/main">
          <x14:cfRule type="dataBar" id="{EC44760F-2C58-466F-A72E-E951F4146D35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N26:N32</xm:sqref>
        </x14:conditionalFormatting>
        <x14:conditionalFormatting xmlns:xm="http://schemas.microsoft.com/office/excel/2006/main">
          <x14:cfRule type="dataBar" id="{BB92FE13-016A-4B0C-B4A5-71BF54043F64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P26:P32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F7EA-CB03-480D-B53E-6ACC1C92C9DF}">
  <sheetPr>
    <tabColor rgb="FFCCCCFF"/>
    <pageSetUpPr fitToPage="1"/>
  </sheetPr>
  <dimension ref="A1:P31"/>
  <sheetViews>
    <sheetView tabSelected="1" zoomScale="115" zoomScaleNormal="115" workbookViewId="0">
      <pane xSplit="2" ySplit="2" topLeftCell="C3" activePane="bottomRight" state="frozen"/>
      <selection activeCell="T4" sqref="T4"/>
      <selection pane="topRight" activeCell="T4" sqref="T4"/>
      <selection pane="bottomLeft" activeCell="T4" sqref="T4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7" customWidth="1"/>
    <col min="3" max="3" width="5.7109375" style="7" customWidth="1"/>
    <col min="4" max="13" width="12.7109375" style="7" customWidth="1"/>
    <col min="14" max="14" width="3.7109375" style="40" customWidth="1"/>
    <col min="15" max="15" width="12.7109375" style="7" customWidth="1"/>
    <col min="16" max="16" width="12.7109375" style="1" customWidth="1"/>
    <col min="17" max="16384" width="11.5703125" style="7"/>
  </cols>
  <sheetData>
    <row r="1" spans="1:16" ht="65.099999999999994" customHeight="1" thickBot="1">
      <c r="B1" s="27" t="s">
        <v>58</v>
      </c>
      <c r="C1" s="2" t="s">
        <v>0</v>
      </c>
      <c r="D1" s="36" t="s">
        <v>59</v>
      </c>
      <c r="E1" s="37" t="s">
        <v>59</v>
      </c>
      <c r="F1" s="5" t="s">
        <v>3</v>
      </c>
      <c r="G1" s="6" t="s">
        <v>3</v>
      </c>
      <c r="H1" s="41" t="s">
        <v>116</v>
      </c>
      <c r="I1" s="41" t="s">
        <v>116</v>
      </c>
      <c r="J1" s="42" t="s">
        <v>116</v>
      </c>
      <c r="K1" s="41" t="s">
        <v>120</v>
      </c>
      <c r="L1" s="41" t="s">
        <v>120</v>
      </c>
      <c r="M1" s="42" t="s">
        <v>120</v>
      </c>
      <c r="O1" s="43" t="s">
        <v>117</v>
      </c>
      <c r="P1" s="44" t="s">
        <v>117</v>
      </c>
    </row>
    <row r="2" spans="1:16" ht="30" customHeight="1" thickBot="1">
      <c r="A2" s="8" t="s">
        <v>4</v>
      </c>
      <c r="B2" s="8" t="s">
        <v>5</v>
      </c>
      <c r="C2" s="45"/>
      <c r="D2" s="46">
        <v>16</v>
      </c>
      <c r="E2" s="38">
        <v>46054</v>
      </c>
      <c r="F2" s="10" t="s">
        <v>6</v>
      </c>
      <c r="G2" s="11">
        <f>E2</f>
        <v>46054</v>
      </c>
      <c r="H2" s="47">
        <v>16</v>
      </c>
      <c r="I2" s="47" t="s">
        <v>6</v>
      </c>
      <c r="J2" s="48">
        <v>46081</v>
      </c>
      <c r="K2" s="47">
        <v>16</v>
      </c>
      <c r="L2" s="47" t="s">
        <v>6</v>
      </c>
      <c r="M2" s="48">
        <v>46109</v>
      </c>
      <c r="O2" s="49" t="s">
        <v>118</v>
      </c>
      <c r="P2" s="50" t="s">
        <v>119</v>
      </c>
    </row>
    <row r="3" spans="1:16" ht="19.899999999999999" customHeight="1">
      <c r="A3" s="12">
        <v>1</v>
      </c>
      <c r="B3" s="12" t="s">
        <v>60</v>
      </c>
      <c r="C3" s="51"/>
      <c r="D3" s="52">
        <v>0</v>
      </c>
      <c r="E3" s="39">
        <f>IF(ISBLANK(D3),"",D3/D$2)</f>
        <v>0</v>
      </c>
      <c r="F3" s="14">
        <f>IFERROR(E3*100+C3,"")</f>
        <v>0</v>
      </c>
      <c r="G3" s="15" t="str">
        <f>IF(F3="","",IF(ROUND(F3,0)&gt;=91,"5.0",IF(ROUND(F3,0)&gt;=81,"4.5",IF(ROUND(F3,0)&gt;=71,"4.0",IF(ROUND(F3,0)&gt;=61,"3.5",IF(ROUND(F3,0)&gt;=51,"3.0","2.0"))))))</f>
        <v>2.0</v>
      </c>
      <c r="H3" s="53">
        <v>10</v>
      </c>
      <c r="I3" s="54">
        <f t="shared" ref="I3:I22" si="0">IF(ISBLANK(H3),"",H3/H$2*100+C3)</f>
        <v>62.5</v>
      </c>
      <c r="J3" s="55" t="str">
        <f t="shared" ref="J3:J22" si="1">IF(I3="","",IF(ROUND(I3,0)&gt;=91,"3.5",IF(ROUND(I3,0)&gt;=51,"3.0","2.0")))</f>
        <v>3.0</v>
      </c>
      <c r="K3" s="53"/>
      <c r="L3" s="54" t="str">
        <f>IF(ISBLANK(K3),"",K3/K$2*100)</f>
        <v/>
      </c>
      <c r="M3" s="55" t="str">
        <f>IF(L3="","",IF(ROUND(L3,0)&gt;=50,"3.0","2.0"))</f>
        <v/>
      </c>
      <c r="O3" s="56" t="str">
        <f t="shared" ref="O3:O22" si="2">IF(AND(G3="",J3=""),"",IF(J3="",G3,J3))</f>
        <v>3.0</v>
      </c>
      <c r="P3" s="57">
        <f>IF(AND(G3="",J3=""),"",IF(J3="",$G$2,$J$2))</f>
        <v>46081</v>
      </c>
    </row>
    <row r="4" spans="1:16" ht="19.899999999999999" customHeight="1">
      <c r="A4" s="12">
        <v>2</v>
      </c>
      <c r="B4" s="12" t="s">
        <v>61</v>
      </c>
      <c r="C4" s="51"/>
      <c r="D4" s="52"/>
      <c r="E4" s="39" t="str">
        <f t="shared" ref="E4:E22" si="3">IF(ISBLANK(D4),"",D4/D$2)</f>
        <v/>
      </c>
      <c r="F4" s="14" t="str">
        <f t="shared" ref="F4:F22" si="4">IFERROR(E4*100+C4,"")</f>
        <v/>
      </c>
      <c r="G4" s="15" t="str">
        <f t="shared" ref="G4:G22" si="5">IF(F4="","",IF(ROUND(F4,0)&gt;=91,"5.0",IF(ROUND(F4,0)&gt;=81,"4.5",IF(ROUND(F4,0)&gt;=71,"4.0",IF(ROUND(F4,0)&gt;=61,"3.5",IF(ROUND(F4,0)&gt;=51,"3.0","2.0"))))))</f>
        <v/>
      </c>
      <c r="H4" s="53">
        <v>8</v>
      </c>
      <c r="I4" s="54">
        <f t="shared" si="0"/>
        <v>50</v>
      </c>
      <c r="J4" s="55" t="str">
        <f t="shared" si="1"/>
        <v>2.0</v>
      </c>
      <c r="K4" s="53">
        <v>11</v>
      </c>
      <c r="L4" s="54">
        <f t="shared" ref="L4:L22" si="6">IF(ISBLANK(K4),"",K4/K$2*100)</f>
        <v>68.75</v>
      </c>
      <c r="M4" s="55" t="str">
        <f t="shared" ref="M4:M22" si="7">IF(L4="","",IF(ROUND(L4,0)&gt;=50,"3.0","2.0"))</f>
        <v>3.0</v>
      </c>
      <c r="O4" s="56" t="s">
        <v>7</v>
      </c>
      <c r="P4" s="57">
        <v>46109</v>
      </c>
    </row>
    <row r="5" spans="1:16" ht="19.899999999999999" customHeight="1">
      <c r="A5" s="12">
        <v>3</v>
      </c>
      <c r="B5" s="12" t="s">
        <v>62</v>
      </c>
      <c r="C5" s="51">
        <v>5</v>
      </c>
      <c r="D5" s="52">
        <v>2</v>
      </c>
      <c r="E5" s="39">
        <f t="shared" si="3"/>
        <v>0.125</v>
      </c>
      <c r="F5" s="14">
        <f t="shared" si="4"/>
        <v>17.5</v>
      </c>
      <c r="G5" s="15" t="str">
        <f t="shared" si="5"/>
        <v>2.0</v>
      </c>
      <c r="H5" s="53">
        <v>9</v>
      </c>
      <c r="I5" s="54">
        <f t="shared" si="0"/>
        <v>61.25</v>
      </c>
      <c r="J5" s="55" t="str">
        <f t="shared" si="1"/>
        <v>3.0</v>
      </c>
      <c r="K5" s="53"/>
      <c r="L5" s="54" t="str">
        <f t="shared" si="6"/>
        <v/>
      </c>
      <c r="M5" s="55" t="str">
        <f t="shared" si="7"/>
        <v/>
      </c>
      <c r="O5" s="56" t="str">
        <f t="shared" si="2"/>
        <v>3.0</v>
      </c>
      <c r="P5" s="57">
        <f t="shared" ref="P5:P23" si="8">IF(AND(G5="",J5=""),"",IF(J5="",$G$2,$J$2))</f>
        <v>46081</v>
      </c>
    </row>
    <row r="6" spans="1:16" ht="19.899999999999999" customHeight="1">
      <c r="A6" s="12">
        <v>4</v>
      </c>
      <c r="B6" s="12" t="s">
        <v>63</v>
      </c>
      <c r="C6" s="51"/>
      <c r="D6" s="52">
        <v>7</v>
      </c>
      <c r="E6" s="39">
        <f t="shared" si="3"/>
        <v>0.4375</v>
      </c>
      <c r="F6" s="14">
        <f t="shared" si="4"/>
        <v>43.75</v>
      </c>
      <c r="G6" s="15" t="str">
        <f t="shared" si="5"/>
        <v>2.0</v>
      </c>
      <c r="H6" s="53">
        <v>9</v>
      </c>
      <c r="I6" s="54">
        <f t="shared" si="0"/>
        <v>56.25</v>
      </c>
      <c r="J6" s="55" t="str">
        <f t="shared" si="1"/>
        <v>3.0</v>
      </c>
      <c r="K6" s="53"/>
      <c r="L6" s="54" t="str">
        <f t="shared" si="6"/>
        <v/>
      </c>
      <c r="M6" s="55" t="str">
        <f t="shared" si="7"/>
        <v/>
      </c>
      <c r="O6" s="56" t="str">
        <f t="shared" si="2"/>
        <v>3.0</v>
      </c>
      <c r="P6" s="57">
        <f t="shared" si="8"/>
        <v>46081</v>
      </c>
    </row>
    <row r="7" spans="1:16" ht="19.899999999999999" customHeight="1">
      <c r="A7" s="12">
        <v>5</v>
      </c>
      <c r="B7" s="12" t="s">
        <v>64</v>
      </c>
      <c r="C7" s="51">
        <v>5</v>
      </c>
      <c r="D7" s="52">
        <v>5</v>
      </c>
      <c r="E7" s="39">
        <f t="shared" si="3"/>
        <v>0.3125</v>
      </c>
      <c r="F7" s="14">
        <f t="shared" si="4"/>
        <v>36.25</v>
      </c>
      <c r="G7" s="15" t="str">
        <f t="shared" si="5"/>
        <v>2.0</v>
      </c>
      <c r="H7" s="53">
        <v>7</v>
      </c>
      <c r="I7" s="54">
        <f t="shared" si="0"/>
        <v>48.75</v>
      </c>
      <c r="J7" s="55" t="str">
        <f t="shared" si="1"/>
        <v>2.0</v>
      </c>
      <c r="K7" s="53">
        <v>8</v>
      </c>
      <c r="L7" s="54">
        <f t="shared" si="6"/>
        <v>50</v>
      </c>
      <c r="M7" s="55" t="str">
        <f t="shared" si="7"/>
        <v>3.0</v>
      </c>
      <c r="O7" s="56" t="s">
        <v>7</v>
      </c>
      <c r="P7" s="57">
        <v>46109</v>
      </c>
    </row>
    <row r="8" spans="1:16" ht="19.899999999999999" customHeight="1">
      <c r="A8" s="12">
        <v>6</v>
      </c>
      <c r="B8" s="12" t="s">
        <v>65</v>
      </c>
      <c r="C8" s="51"/>
      <c r="D8" s="52">
        <v>2</v>
      </c>
      <c r="E8" s="39">
        <f t="shared" si="3"/>
        <v>0.125</v>
      </c>
      <c r="F8" s="14">
        <f t="shared" si="4"/>
        <v>12.5</v>
      </c>
      <c r="G8" s="15" t="str">
        <f t="shared" si="5"/>
        <v>2.0</v>
      </c>
      <c r="H8" s="53">
        <v>6</v>
      </c>
      <c r="I8" s="54">
        <f t="shared" si="0"/>
        <v>37.5</v>
      </c>
      <c r="J8" s="55" t="str">
        <f t="shared" si="1"/>
        <v>2.0</v>
      </c>
      <c r="K8" s="53">
        <v>7</v>
      </c>
      <c r="L8" s="54">
        <f t="shared" si="6"/>
        <v>43.75</v>
      </c>
      <c r="M8" s="55" t="str">
        <f t="shared" si="7"/>
        <v>2.0</v>
      </c>
      <c r="O8" s="56" t="s">
        <v>14</v>
      </c>
      <c r="P8" s="57">
        <v>46109</v>
      </c>
    </row>
    <row r="9" spans="1:16" ht="19.899999999999999" customHeight="1">
      <c r="A9" s="12">
        <v>7</v>
      </c>
      <c r="B9" s="12" t="s">
        <v>66</v>
      </c>
      <c r="C9" s="51"/>
      <c r="D9" s="52">
        <v>2</v>
      </c>
      <c r="E9" s="39">
        <f t="shared" si="3"/>
        <v>0.125</v>
      </c>
      <c r="F9" s="14">
        <f t="shared" si="4"/>
        <v>12.5</v>
      </c>
      <c r="G9" s="15" t="str">
        <f t="shared" si="5"/>
        <v>2.0</v>
      </c>
      <c r="H9" s="53">
        <v>6</v>
      </c>
      <c r="I9" s="54">
        <f t="shared" si="0"/>
        <v>37.5</v>
      </c>
      <c r="J9" s="55" t="str">
        <f t="shared" si="1"/>
        <v>2.0</v>
      </c>
      <c r="K9" s="53">
        <v>9</v>
      </c>
      <c r="L9" s="54">
        <f t="shared" si="6"/>
        <v>56.25</v>
      </c>
      <c r="M9" s="55" t="str">
        <f t="shared" si="7"/>
        <v>3.0</v>
      </c>
      <c r="O9" s="56" t="s">
        <v>7</v>
      </c>
      <c r="P9" s="57">
        <v>46109</v>
      </c>
    </row>
    <row r="10" spans="1:16" ht="19.899999999999999" customHeight="1">
      <c r="A10" s="12">
        <v>8</v>
      </c>
      <c r="B10" s="12" t="s">
        <v>67</v>
      </c>
      <c r="C10" s="51"/>
      <c r="D10" s="52">
        <v>0</v>
      </c>
      <c r="E10" s="39">
        <f t="shared" si="3"/>
        <v>0</v>
      </c>
      <c r="F10" s="14">
        <f t="shared" si="4"/>
        <v>0</v>
      </c>
      <c r="G10" s="15" t="str">
        <f t="shared" si="5"/>
        <v>2.0</v>
      </c>
      <c r="H10" s="53">
        <v>4</v>
      </c>
      <c r="I10" s="54">
        <f t="shared" si="0"/>
        <v>25</v>
      </c>
      <c r="J10" s="55" t="str">
        <f t="shared" si="1"/>
        <v>2.0</v>
      </c>
      <c r="K10" s="53">
        <v>6</v>
      </c>
      <c r="L10" s="54">
        <f t="shared" si="6"/>
        <v>37.5</v>
      </c>
      <c r="M10" s="55" t="str">
        <f t="shared" si="7"/>
        <v>2.0</v>
      </c>
      <c r="O10" s="56" t="s">
        <v>14</v>
      </c>
      <c r="P10" s="57">
        <v>46109</v>
      </c>
    </row>
    <row r="11" spans="1:16" ht="19.899999999999999" customHeight="1">
      <c r="A11" s="12">
        <v>9</v>
      </c>
      <c r="B11" s="12" t="s">
        <v>68</v>
      </c>
      <c r="C11" s="51">
        <v>5</v>
      </c>
      <c r="D11" s="52">
        <v>8</v>
      </c>
      <c r="E11" s="39">
        <f t="shared" si="3"/>
        <v>0.5</v>
      </c>
      <c r="F11" s="14">
        <f t="shared" si="4"/>
        <v>55</v>
      </c>
      <c r="G11" s="15" t="str">
        <f t="shared" si="5"/>
        <v>3.0</v>
      </c>
      <c r="H11" s="53"/>
      <c r="I11" s="54" t="str">
        <f t="shared" si="0"/>
        <v/>
      </c>
      <c r="J11" s="55" t="str">
        <f t="shared" si="1"/>
        <v/>
      </c>
      <c r="K11" s="53"/>
      <c r="L11" s="54" t="str">
        <f t="shared" si="6"/>
        <v/>
      </c>
      <c r="M11" s="55" t="str">
        <f t="shared" si="7"/>
        <v/>
      </c>
      <c r="O11" s="56" t="str">
        <f t="shared" si="2"/>
        <v>3.0</v>
      </c>
      <c r="P11" s="57">
        <f t="shared" si="8"/>
        <v>46054</v>
      </c>
    </row>
    <row r="12" spans="1:16" ht="19.899999999999999" customHeight="1">
      <c r="A12" s="12">
        <v>10</v>
      </c>
      <c r="B12" s="12" t="s">
        <v>69</v>
      </c>
      <c r="C12" s="51"/>
      <c r="D12" s="52">
        <v>1</v>
      </c>
      <c r="E12" s="39">
        <f t="shared" si="3"/>
        <v>6.25E-2</v>
      </c>
      <c r="F12" s="14">
        <f t="shared" si="4"/>
        <v>6.25</v>
      </c>
      <c r="G12" s="15" t="str">
        <f t="shared" si="5"/>
        <v>2.0</v>
      </c>
      <c r="H12" s="53">
        <v>3</v>
      </c>
      <c r="I12" s="54">
        <f t="shared" si="0"/>
        <v>18.75</v>
      </c>
      <c r="J12" s="55" t="str">
        <f t="shared" si="1"/>
        <v>2.0</v>
      </c>
      <c r="K12" s="53">
        <v>5</v>
      </c>
      <c r="L12" s="54">
        <f t="shared" si="6"/>
        <v>31.25</v>
      </c>
      <c r="M12" s="55" t="str">
        <f t="shared" si="7"/>
        <v>2.0</v>
      </c>
      <c r="O12" s="56" t="s">
        <v>14</v>
      </c>
      <c r="P12" s="57">
        <v>46109</v>
      </c>
    </row>
    <row r="13" spans="1:16" ht="19.899999999999999" customHeight="1">
      <c r="A13" s="12">
        <v>11</v>
      </c>
      <c r="B13" s="12" t="s">
        <v>70</v>
      </c>
      <c r="C13" s="51"/>
      <c r="D13" s="52">
        <v>1</v>
      </c>
      <c r="E13" s="39">
        <f t="shared" si="3"/>
        <v>6.25E-2</v>
      </c>
      <c r="F13" s="14">
        <f t="shared" si="4"/>
        <v>6.25</v>
      </c>
      <c r="G13" s="15" t="str">
        <f t="shared" si="5"/>
        <v>2.0</v>
      </c>
      <c r="H13" s="53">
        <v>4</v>
      </c>
      <c r="I13" s="54">
        <f t="shared" si="0"/>
        <v>25</v>
      </c>
      <c r="J13" s="55" t="str">
        <f t="shared" si="1"/>
        <v>2.0</v>
      </c>
      <c r="K13" s="53"/>
      <c r="L13" s="54" t="str">
        <f t="shared" si="6"/>
        <v/>
      </c>
      <c r="M13" s="55" t="str">
        <f t="shared" si="7"/>
        <v/>
      </c>
      <c r="O13" s="56" t="str">
        <f t="shared" si="2"/>
        <v>2.0</v>
      </c>
      <c r="P13" s="57">
        <f t="shared" si="8"/>
        <v>46081</v>
      </c>
    </row>
    <row r="14" spans="1:16" ht="19.899999999999999" customHeight="1">
      <c r="A14" s="12">
        <v>12</v>
      </c>
      <c r="B14" s="12" t="s">
        <v>71</v>
      </c>
      <c r="C14" s="51">
        <v>5</v>
      </c>
      <c r="D14" s="52">
        <v>13</v>
      </c>
      <c r="E14" s="39">
        <f t="shared" si="3"/>
        <v>0.8125</v>
      </c>
      <c r="F14" s="14">
        <f t="shared" si="4"/>
        <v>86.25</v>
      </c>
      <c r="G14" s="15" t="str">
        <f t="shared" si="5"/>
        <v>4.5</v>
      </c>
      <c r="H14" s="53"/>
      <c r="I14" s="54" t="str">
        <f t="shared" si="0"/>
        <v/>
      </c>
      <c r="J14" s="55" t="str">
        <f t="shared" si="1"/>
        <v/>
      </c>
      <c r="K14" s="53"/>
      <c r="L14" s="54" t="str">
        <f t="shared" si="6"/>
        <v/>
      </c>
      <c r="M14" s="55" t="str">
        <f t="shared" si="7"/>
        <v/>
      </c>
      <c r="O14" s="56" t="str">
        <f t="shared" si="2"/>
        <v>4.5</v>
      </c>
      <c r="P14" s="57">
        <f t="shared" si="8"/>
        <v>46054</v>
      </c>
    </row>
    <row r="15" spans="1:16" ht="19.899999999999999" customHeight="1">
      <c r="A15" s="12">
        <v>13</v>
      </c>
      <c r="B15" s="12" t="s">
        <v>72</v>
      </c>
      <c r="C15" s="51"/>
      <c r="D15" s="52">
        <v>6</v>
      </c>
      <c r="E15" s="39">
        <f t="shared" si="3"/>
        <v>0.375</v>
      </c>
      <c r="F15" s="14">
        <f t="shared" si="4"/>
        <v>37.5</v>
      </c>
      <c r="G15" s="15" t="str">
        <f t="shared" si="5"/>
        <v>2.0</v>
      </c>
      <c r="H15" s="53"/>
      <c r="I15" s="54" t="str">
        <f t="shared" si="0"/>
        <v/>
      </c>
      <c r="J15" s="55" t="str">
        <f t="shared" si="1"/>
        <v/>
      </c>
      <c r="K15" s="53"/>
      <c r="L15" s="54" t="str">
        <f t="shared" si="6"/>
        <v/>
      </c>
      <c r="M15" s="55" t="str">
        <f t="shared" si="7"/>
        <v/>
      </c>
      <c r="O15" s="56" t="str">
        <f t="shared" si="2"/>
        <v>2.0</v>
      </c>
      <c r="P15" s="57">
        <f t="shared" si="8"/>
        <v>46054</v>
      </c>
    </row>
    <row r="16" spans="1:16" ht="19.899999999999999" customHeight="1">
      <c r="A16" s="12">
        <v>14</v>
      </c>
      <c r="B16" s="12" t="s">
        <v>73</v>
      </c>
      <c r="C16" s="51"/>
      <c r="D16" s="52">
        <v>4</v>
      </c>
      <c r="E16" s="39">
        <f t="shared" si="3"/>
        <v>0.25</v>
      </c>
      <c r="F16" s="14">
        <f t="shared" si="4"/>
        <v>25</v>
      </c>
      <c r="G16" s="15" t="str">
        <f t="shared" si="5"/>
        <v>2.0</v>
      </c>
      <c r="H16" s="53">
        <v>9</v>
      </c>
      <c r="I16" s="54">
        <f t="shared" si="0"/>
        <v>56.25</v>
      </c>
      <c r="J16" s="55" t="str">
        <f t="shared" si="1"/>
        <v>3.0</v>
      </c>
      <c r="K16" s="53"/>
      <c r="L16" s="54" t="str">
        <f t="shared" si="6"/>
        <v/>
      </c>
      <c r="M16" s="55" t="str">
        <f t="shared" si="7"/>
        <v/>
      </c>
      <c r="O16" s="56" t="str">
        <f t="shared" si="2"/>
        <v>3.0</v>
      </c>
      <c r="P16" s="57">
        <f t="shared" si="8"/>
        <v>46081</v>
      </c>
    </row>
    <row r="17" spans="1:16" ht="19.899999999999999" customHeight="1">
      <c r="A17" s="12">
        <v>15</v>
      </c>
      <c r="B17" s="12" t="s">
        <v>74</v>
      </c>
      <c r="C17" s="51"/>
      <c r="D17" s="52">
        <v>5</v>
      </c>
      <c r="E17" s="39">
        <f t="shared" si="3"/>
        <v>0.3125</v>
      </c>
      <c r="F17" s="14">
        <f t="shared" si="4"/>
        <v>31.25</v>
      </c>
      <c r="G17" s="15" t="str">
        <f t="shared" si="5"/>
        <v>2.0</v>
      </c>
      <c r="H17" s="53">
        <v>12</v>
      </c>
      <c r="I17" s="54">
        <f t="shared" si="0"/>
        <v>75</v>
      </c>
      <c r="J17" s="55" t="str">
        <f t="shared" si="1"/>
        <v>3.0</v>
      </c>
      <c r="K17" s="53"/>
      <c r="L17" s="54" t="str">
        <f t="shared" si="6"/>
        <v/>
      </c>
      <c r="M17" s="55" t="str">
        <f t="shared" si="7"/>
        <v/>
      </c>
      <c r="O17" s="56" t="str">
        <f t="shared" si="2"/>
        <v>3.0</v>
      </c>
      <c r="P17" s="57">
        <f t="shared" si="8"/>
        <v>46081</v>
      </c>
    </row>
    <row r="18" spans="1:16" ht="19.899999999999999" customHeight="1">
      <c r="A18" s="12">
        <v>16</v>
      </c>
      <c r="B18" s="12" t="s">
        <v>75</v>
      </c>
      <c r="C18" s="51"/>
      <c r="D18" s="52">
        <v>0</v>
      </c>
      <c r="E18" s="39">
        <f t="shared" si="3"/>
        <v>0</v>
      </c>
      <c r="F18" s="14">
        <f t="shared" si="4"/>
        <v>0</v>
      </c>
      <c r="G18" s="15" t="str">
        <f t="shared" si="5"/>
        <v>2.0</v>
      </c>
      <c r="H18" s="53">
        <v>7</v>
      </c>
      <c r="I18" s="54">
        <f t="shared" si="0"/>
        <v>43.75</v>
      </c>
      <c r="J18" s="55" t="str">
        <f t="shared" si="1"/>
        <v>2.0</v>
      </c>
      <c r="K18" s="53">
        <v>9</v>
      </c>
      <c r="L18" s="54">
        <f t="shared" si="6"/>
        <v>56.25</v>
      </c>
      <c r="M18" s="55" t="str">
        <f t="shared" si="7"/>
        <v>3.0</v>
      </c>
      <c r="O18" s="56" t="s">
        <v>7</v>
      </c>
      <c r="P18" s="57">
        <v>46109</v>
      </c>
    </row>
    <row r="19" spans="1:16" ht="19.899999999999999" customHeight="1">
      <c r="A19" s="12">
        <v>17</v>
      </c>
      <c r="B19" s="12" t="s">
        <v>76</v>
      </c>
      <c r="C19" s="51"/>
      <c r="D19" s="52">
        <v>6</v>
      </c>
      <c r="E19" s="39">
        <f t="shared" si="3"/>
        <v>0.375</v>
      </c>
      <c r="F19" s="14">
        <f t="shared" si="4"/>
        <v>37.5</v>
      </c>
      <c r="G19" s="15" t="str">
        <f t="shared" si="5"/>
        <v>2.0</v>
      </c>
      <c r="H19" s="53">
        <v>10</v>
      </c>
      <c r="I19" s="54">
        <f t="shared" si="0"/>
        <v>62.5</v>
      </c>
      <c r="J19" s="55" t="str">
        <f t="shared" si="1"/>
        <v>3.0</v>
      </c>
      <c r="K19" s="53"/>
      <c r="L19" s="54" t="str">
        <f t="shared" si="6"/>
        <v/>
      </c>
      <c r="M19" s="55" t="str">
        <f t="shared" si="7"/>
        <v/>
      </c>
      <c r="O19" s="56" t="str">
        <f t="shared" si="2"/>
        <v>3.0</v>
      </c>
      <c r="P19" s="57">
        <f t="shared" si="8"/>
        <v>46081</v>
      </c>
    </row>
    <row r="20" spans="1:16" ht="19.899999999999999" customHeight="1">
      <c r="A20" s="12">
        <v>18</v>
      </c>
      <c r="B20" s="12" t="s">
        <v>77</v>
      </c>
      <c r="C20" s="51"/>
      <c r="D20" s="52"/>
      <c r="E20" s="39" t="str">
        <f t="shared" si="3"/>
        <v/>
      </c>
      <c r="F20" s="14" t="str">
        <f t="shared" si="4"/>
        <v/>
      </c>
      <c r="G20" s="15" t="str">
        <f t="shared" si="5"/>
        <v/>
      </c>
      <c r="H20" s="53"/>
      <c r="I20" s="54" t="str">
        <f t="shared" si="0"/>
        <v/>
      </c>
      <c r="J20" s="55" t="str">
        <f t="shared" si="1"/>
        <v/>
      </c>
      <c r="K20" s="53"/>
      <c r="L20" s="54" t="str">
        <f t="shared" si="6"/>
        <v/>
      </c>
      <c r="M20" s="55" t="str">
        <f t="shared" si="7"/>
        <v/>
      </c>
      <c r="O20" s="56" t="str">
        <f t="shared" si="2"/>
        <v/>
      </c>
      <c r="P20" s="57" t="str">
        <f t="shared" si="8"/>
        <v/>
      </c>
    </row>
    <row r="21" spans="1:16" ht="19.899999999999999" customHeight="1">
      <c r="A21" s="12">
        <v>19</v>
      </c>
      <c r="B21" s="12" t="s">
        <v>78</v>
      </c>
      <c r="C21" s="51"/>
      <c r="D21" s="52">
        <v>1</v>
      </c>
      <c r="E21" s="39">
        <f t="shared" si="3"/>
        <v>6.25E-2</v>
      </c>
      <c r="F21" s="14">
        <f t="shared" si="4"/>
        <v>6.25</v>
      </c>
      <c r="G21" s="15" t="str">
        <f t="shared" si="5"/>
        <v>2.0</v>
      </c>
      <c r="H21" s="53">
        <v>0</v>
      </c>
      <c r="I21" s="54">
        <f t="shared" si="0"/>
        <v>0</v>
      </c>
      <c r="J21" s="55" t="str">
        <f t="shared" si="1"/>
        <v>2.0</v>
      </c>
      <c r="K21" s="53">
        <v>2</v>
      </c>
      <c r="L21" s="54">
        <f t="shared" si="6"/>
        <v>12.5</v>
      </c>
      <c r="M21" s="55" t="str">
        <f t="shared" si="7"/>
        <v>2.0</v>
      </c>
      <c r="O21" s="56" t="s">
        <v>14</v>
      </c>
      <c r="P21" s="57">
        <v>46109</v>
      </c>
    </row>
    <row r="22" spans="1:16" ht="19.899999999999999" customHeight="1">
      <c r="A22" s="12">
        <v>20</v>
      </c>
      <c r="B22" s="12" t="s">
        <v>79</v>
      </c>
      <c r="C22" s="51">
        <v>5</v>
      </c>
      <c r="D22" s="52">
        <v>10</v>
      </c>
      <c r="E22" s="39">
        <f t="shared" si="3"/>
        <v>0.625</v>
      </c>
      <c r="F22" s="14">
        <f t="shared" si="4"/>
        <v>67.5</v>
      </c>
      <c r="G22" s="15" t="str">
        <f t="shared" si="5"/>
        <v>3.5</v>
      </c>
      <c r="H22" s="53"/>
      <c r="I22" s="54" t="str">
        <f t="shared" si="0"/>
        <v/>
      </c>
      <c r="J22" s="55" t="str">
        <f t="shared" si="1"/>
        <v/>
      </c>
      <c r="K22" s="53"/>
      <c r="L22" s="54" t="str">
        <f t="shared" si="6"/>
        <v/>
      </c>
      <c r="M22" s="55" t="str">
        <f t="shared" si="7"/>
        <v/>
      </c>
      <c r="O22" s="56" t="str">
        <f t="shared" si="2"/>
        <v>3.5</v>
      </c>
      <c r="P22" s="57">
        <f t="shared" si="8"/>
        <v>46054</v>
      </c>
    </row>
    <row r="23" spans="1:16" ht="25.15" customHeight="1">
      <c r="E23" s="16">
        <f>IFERROR(AVERAGE(E$3:E22),"")</f>
        <v>0.25347222222222221</v>
      </c>
      <c r="H23"/>
      <c r="I23"/>
      <c r="K23"/>
      <c r="L23"/>
      <c r="N23" s="7"/>
      <c r="P23" s="7"/>
    </row>
    <row r="24" spans="1:16" s="17" customFormat="1" ht="20.100000000000001" customHeight="1" thickBot="1">
      <c r="H24"/>
      <c r="I24"/>
      <c r="K24"/>
      <c r="L24"/>
      <c r="N24" s="58"/>
    </row>
    <row r="25" spans="1:16" ht="19.899999999999999" customHeight="1">
      <c r="D25" s="18" t="s">
        <v>9</v>
      </c>
      <c r="E25" s="19">
        <f>COUNTIF(E$3:E22,"&gt;50%")</f>
        <v>2</v>
      </c>
      <c r="F25" s="20" t="s">
        <v>10</v>
      </c>
      <c r="G25" s="20">
        <f t="shared" ref="G25:G30" si="9">COUNTIF(G$3:G$22,F25)</f>
        <v>0</v>
      </c>
      <c r="H25" s="59">
        <f>IFERROR(G25/$G$31,"")</f>
        <v>0</v>
      </c>
      <c r="I25" s="20" t="s">
        <v>10</v>
      </c>
      <c r="J25" s="20">
        <f t="shared" ref="J25:J30" si="10">COUNTIF(J$3:J$22,F25)</f>
        <v>0</v>
      </c>
      <c r="K25" s="59"/>
      <c r="L25" s="20" t="s">
        <v>10</v>
      </c>
      <c r="M25" s="20">
        <f>COUNTIF(M$3:M$22,L25)</f>
        <v>0</v>
      </c>
      <c r="O25" s="20">
        <f t="shared" ref="O25:O30" si="11">COUNTIF(O$3:O$22,F25)</f>
        <v>0</v>
      </c>
      <c r="P25" s="59">
        <f>IFERROR(O25/$O$31,"")</f>
        <v>0</v>
      </c>
    </row>
    <row r="26" spans="1:16" ht="19.899999999999999" customHeight="1" thickBot="1">
      <c r="D26" s="21" t="s">
        <v>11</v>
      </c>
      <c r="E26" s="22">
        <f>COUNTIF(E$3:E22,"&lt;=50%")</f>
        <v>16</v>
      </c>
      <c r="F26" s="23" t="s">
        <v>12</v>
      </c>
      <c r="G26" s="23">
        <f t="shared" si="9"/>
        <v>1</v>
      </c>
      <c r="H26" s="59">
        <f t="shared" ref="H26:H30" si="12">IFERROR(G26/$G$31,"")</f>
        <v>5.5555555555555552E-2</v>
      </c>
      <c r="I26" s="23" t="s">
        <v>12</v>
      </c>
      <c r="J26" s="23">
        <f t="shared" si="10"/>
        <v>0</v>
      </c>
      <c r="K26" s="59"/>
      <c r="L26" s="23" t="s">
        <v>12</v>
      </c>
      <c r="M26" s="23">
        <f t="shared" ref="M26:M30" si="13">COUNTIF(M$3:M$22,L26)</f>
        <v>0</v>
      </c>
      <c r="O26" s="23">
        <f t="shared" si="11"/>
        <v>1</v>
      </c>
      <c r="P26" s="59">
        <f t="shared" ref="P26:P30" si="14">IFERROR(O26/$O$31,"")</f>
        <v>5.2631578947368418E-2</v>
      </c>
    </row>
    <row r="27" spans="1:16" ht="19.899999999999999" customHeight="1">
      <c r="F27" s="23" t="s">
        <v>13</v>
      </c>
      <c r="G27" s="23">
        <f t="shared" si="9"/>
        <v>0</v>
      </c>
      <c r="H27" s="59">
        <f t="shared" si="12"/>
        <v>0</v>
      </c>
      <c r="I27" s="23" t="s">
        <v>13</v>
      </c>
      <c r="J27" s="23">
        <f t="shared" si="10"/>
        <v>0</v>
      </c>
      <c r="K27" s="59"/>
      <c r="L27" s="23" t="s">
        <v>13</v>
      </c>
      <c r="M27" s="23">
        <f t="shared" si="13"/>
        <v>0</v>
      </c>
      <c r="O27" s="23">
        <f t="shared" si="11"/>
        <v>0</v>
      </c>
      <c r="P27" s="59">
        <f t="shared" si="14"/>
        <v>0</v>
      </c>
    </row>
    <row r="28" spans="1:16" ht="19.899999999999999" customHeight="1">
      <c r="F28" s="23" t="s">
        <v>8</v>
      </c>
      <c r="G28" s="23">
        <f t="shared" si="9"/>
        <v>1</v>
      </c>
      <c r="H28" s="59">
        <f t="shared" si="12"/>
        <v>5.5555555555555552E-2</v>
      </c>
      <c r="I28" s="23" t="s">
        <v>8</v>
      </c>
      <c r="J28" s="23">
        <f t="shared" si="10"/>
        <v>0</v>
      </c>
      <c r="K28" s="59"/>
      <c r="L28" s="23" t="s">
        <v>8</v>
      </c>
      <c r="M28" s="23">
        <f t="shared" si="13"/>
        <v>0</v>
      </c>
      <c r="O28" s="23">
        <f t="shared" si="11"/>
        <v>1</v>
      </c>
      <c r="P28" s="59">
        <f t="shared" si="14"/>
        <v>5.2631578947368418E-2</v>
      </c>
    </row>
    <row r="29" spans="1:16" ht="19.899999999999999" customHeight="1">
      <c r="F29" s="23" t="s">
        <v>7</v>
      </c>
      <c r="G29" s="23">
        <f t="shared" si="9"/>
        <v>1</v>
      </c>
      <c r="H29" s="59">
        <f t="shared" si="12"/>
        <v>5.5555555555555552E-2</v>
      </c>
      <c r="I29" s="23" t="s">
        <v>7</v>
      </c>
      <c r="J29" s="23">
        <f t="shared" si="10"/>
        <v>6</v>
      </c>
      <c r="K29" s="59"/>
      <c r="L29" s="23" t="s">
        <v>7</v>
      </c>
      <c r="M29" s="23">
        <f t="shared" si="13"/>
        <v>4</v>
      </c>
      <c r="O29" s="23">
        <f t="shared" si="11"/>
        <v>11</v>
      </c>
      <c r="P29" s="59">
        <f t="shared" si="14"/>
        <v>0.57894736842105265</v>
      </c>
    </row>
    <row r="30" spans="1:16" ht="19.899999999999999" customHeight="1" thickBot="1">
      <c r="F30" s="24" t="s">
        <v>14</v>
      </c>
      <c r="G30" s="24">
        <f t="shared" si="9"/>
        <v>15</v>
      </c>
      <c r="H30" s="59">
        <f t="shared" si="12"/>
        <v>0.83333333333333337</v>
      </c>
      <c r="I30" s="24" t="s">
        <v>14</v>
      </c>
      <c r="J30" s="24">
        <f t="shared" si="10"/>
        <v>9</v>
      </c>
      <c r="K30" s="59"/>
      <c r="L30" s="24" t="s">
        <v>14</v>
      </c>
      <c r="M30" s="24">
        <f t="shared" si="13"/>
        <v>4</v>
      </c>
      <c r="O30" s="24">
        <f t="shared" si="11"/>
        <v>6</v>
      </c>
      <c r="P30" s="59">
        <f t="shared" si="14"/>
        <v>0.31578947368421051</v>
      </c>
    </row>
    <row r="31" spans="1:16" ht="19.899999999999999" customHeight="1">
      <c r="F31" s="25" t="s">
        <v>15</v>
      </c>
      <c r="G31" s="26">
        <f>SUM(G25:G30)</f>
        <v>18</v>
      </c>
      <c r="H31" s="26"/>
      <c r="I31" s="25" t="s">
        <v>15</v>
      </c>
      <c r="J31" s="26">
        <f>SUM(J25:J30)</f>
        <v>15</v>
      </c>
      <c r="K31" s="26"/>
      <c r="L31" s="25" t="s">
        <v>15</v>
      </c>
      <c r="M31" s="26">
        <f>SUM(M25:M30)</f>
        <v>8</v>
      </c>
      <c r="O31" s="26">
        <f>SUM(O25:O30)</f>
        <v>19</v>
      </c>
      <c r="P31" s="7"/>
    </row>
  </sheetData>
  <conditionalFormatting sqref="C3:C22">
    <cfRule type="cellIs" dxfId="161" priority="38" operator="lessThan">
      <formula>0</formula>
    </cfRule>
    <cfRule type="cellIs" dxfId="160" priority="39" operator="greaterThan">
      <formula>0</formula>
    </cfRule>
  </conditionalFormatting>
  <conditionalFormatting sqref="E3:E22">
    <cfRule type="dataBar" priority="36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{A9B4A57A-7EBF-45E8-B02B-61D96925676D}</x14:id>
        </ext>
      </extLst>
    </cfRule>
  </conditionalFormatting>
  <conditionalFormatting sqref="G3:G22 O3:O22">
    <cfRule type="cellIs" dxfId="159" priority="33" stopIfTrue="1" operator="equal">
      <formula>"3.5"</formula>
    </cfRule>
  </conditionalFormatting>
  <conditionalFormatting sqref="G3:G22 O3:O22">
    <cfRule type="cellIs" dxfId="158" priority="30" stopIfTrue="1" operator="equal">
      <formula>"5.0"</formula>
    </cfRule>
    <cfRule type="cellIs" dxfId="157" priority="31" stopIfTrue="1" operator="equal">
      <formula>"4.5"</formula>
    </cfRule>
    <cfRule type="cellIs" dxfId="156" priority="32" stopIfTrue="1" operator="equal">
      <formula>"4.0"</formula>
    </cfRule>
    <cfRule type="cellIs" dxfId="155" priority="34" stopIfTrue="1" operator="equal">
      <formula>"3.0"</formula>
    </cfRule>
    <cfRule type="cellIs" dxfId="154" priority="35" stopIfTrue="1" operator="equal">
      <formula>"2.0"</formula>
    </cfRule>
  </conditionalFormatting>
  <conditionalFormatting sqref="F25:F30">
    <cfRule type="cellIs" dxfId="153" priority="27" stopIfTrue="1" operator="equal">
      <formula>"3.5"</formula>
    </cfRule>
  </conditionalFormatting>
  <conditionalFormatting sqref="F25:F30">
    <cfRule type="cellIs" dxfId="152" priority="24" stopIfTrue="1" operator="equal">
      <formula>"5.0"</formula>
    </cfRule>
    <cfRule type="cellIs" dxfId="151" priority="25" stopIfTrue="1" operator="equal">
      <formula>"4.5"</formula>
    </cfRule>
    <cfRule type="cellIs" dxfId="150" priority="26" stopIfTrue="1" operator="equal">
      <formula>"4.0"</formula>
    </cfRule>
    <cfRule type="cellIs" dxfId="149" priority="28" stopIfTrue="1" operator="equal">
      <formula>"3.0"</formula>
    </cfRule>
    <cfRule type="cellIs" dxfId="148" priority="29" stopIfTrue="1" operator="equal">
      <formula>"2.0"</formula>
    </cfRule>
  </conditionalFormatting>
  <conditionalFormatting sqref="F3:F22 I3:I22">
    <cfRule type="dataBar" priority="23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{A08CDFD0-644D-4BDB-8B89-CFDECF94433E}</x14:id>
        </ext>
      </extLst>
    </cfRule>
  </conditionalFormatting>
  <conditionalFormatting sqref="G25:G31">
    <cfRule type="dataBar" priority="22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{ABDB1328-E698-4B07-BF21-BB07820FD85A}</x14:id>
        </ext>
      </extLst>
    </cfRule>
  </conditionalFormatting>
  <conditionalFormatting sqref="O25:O31">
    <cfRule type="dataBar" priority="2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{CD05CB23-38F4-4D13-94D9-3C510FC4C344}</x14:id>
        </ext>
      </extLst>
    </cfRule>
  </conditionalFormatting>
  <conditionalFormatting sqref="J25:J31 M25:M31">
    <cfRule type="dataBar" priority="14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{78589FCD-D996-49A1-A59F-F951FB472D4E}</x14:id>
        </ext>
      </extLst>
    </cfRule>
  </conditionalFormatting>
  <conditionalFormatting sqref="I25:I30">
    <cfRule type="cellIs" dxfId="147" priority="11" stopIfTrue="1" operator="equal">
      <formula>"3.5"</formula>
    </cfRule>
  </conditionalFormatting>
  <conditionalFormatting sqref="I25:I30">
    <cfRule type="cellIs" dxfId="146" priority="8" stopIfTrue="1" operator="equal">
      <formula>"5.0"</formula>
    </cfRule>
    <cfRule type="cellIs" dxfId="145" priority="9" stopIfTrue="1" operator="equal">
      <formula>"4.5"</formula>
    </cfRule>
    <cfRule type="cellIs" dxfId="144" priority="10" stopIfTrue="1" operator="equal">
      <formula>"4.0"</formula>
    </cfRule>
    <cfRule type="cellIs" dxfId="143" priority="12" stopIfTrue="1" operator="equal">
      <formula>"3.0"</formula>
    </cfRule>
    <cfRule type="cellIs" dxfId="142" priority="13" stopIfTrue="1" operator="equal">
      <formula>"2.0"</formula>
    </cfRule>
  </conditionalFormatting>
  <conditionalFormatting sqref="J3:J22 M3:M22">
    <cfRule type="cellIs" dxfId="141" priority="15" stopIfTrue="1" operator="equal">
      <formula>"5.0"</formula>
    </cfRule>
    <cfRule type="cellIs" dxfId="140" priority="16" stopIfTrue="1" operator="equal">
      <formula>"4.5"</formula>
    </cfRule>
    <cfRule type="cellIs" dxfId="139" priority="17" stopIfTrue="1" operator="equal">
      <formula>"4.0"</formula>
    </cfRule>
    <cfRule type="cellIs" dxfId="138" priority="18" stopIfTrue="1" operator="equal">
      <formula>"3.5"</formula>
    </cfRule>
    <cfRule type="cellIs" dxfId="137" priority="19" stopIfTrue="1" operator="equal">
      <formula>"3.0"</formula>
    </cfRule>
    <cfRule type="cellIs" dxfId="136" priority="20" stopIfTrue="1" operator="equal">
      <formula>"2.0"</formula>
    </cfRule>
  </conditionalFormatting>
  <conditionalFormatting sqref="P3:P22">
    <cfRule type="colorScale" priority="40">
      <colorScale>
        <cfvo type="min"/>
        <cfvo type="percentile" val="50"/>
        <cfvo type="max"/>
        <color rgb="FF63BE7B"/>
        <color theme="7" tint="0.79998168889431442"/>
        <color theme="7" tint="0.39997558519241921"/>
      </colorScale>
    </cfRule>
  </conditionalFormatting>
  <conditionalFormatting sqref="L3:L22">
    <cfRule type="dataBar" priority="7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{CC6EC23C-8B2A-4375-BD5E-0CCCE0D56EFD}</x14:id>
        </ext>
      </extLst>
    </cfRule>
  </conditionalFormatting>
  <conditionalFormatting sqref="L25:L30">
    <cfRule type="cellIs" dxfId="135" priority="4" stopIfTrue="1" operator="equal">
      <formula>"3.5"</formula>
    </cfRule>
  </conditionalFormatting>
  <conditionalFormatting sqref="L25:L30">
    <cfRule type="cellIs" dxfId="134" priority="1" stopIfTrue="1" operator="equal">
      <formula>"5.0"</formula>
    </cfRule>
    <cfRule type="cellIs" dxfId="133" priority="2" stopIfTrue="1" operator="equal">
      <formula>"4.5"</formula>
    </cfRule>
    <cfRule type="cellIs" dxfId="132" priority="3" stopIfTrue="1" operator="equal">
      <formula>"4.0"</formula>
    </cfRule>
    <cfRule type="cellIs" dxfId="131" priority="5" stopIfTrue="1" operator="equal">
      <formula>"3.0"</formula>
    </cfRule>
    <cfRule type="cellIs" dxfId="130" priority="6" stopIfTrue="1" operator="equal">
      <formula>"2.0"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B4A57A-7EBF-45E8-B02B-61D96925676D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E3:E22</xm:sqref>
        </x14:conditionalFormatting>
        <x14:conditionalFormatting xmlns:xm="http://schemas.microsoft.com/office/excel/2006/main">
          <x14:cfRule type="dataBar" id="{A08CDFD0-644D-4BDB-8B89-CFDECF94433E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F3:F22 I3:I22</xm:sqref>
        </x14:conditionalFormatting>
        <x14:conditionalFormatting xmlns:xm="http://schemas.microsoft.com/office/excel/2006/main">
          <x14:cfRule type="dataBar" id="{ABDB1328-E698-4B07-BF21-BB07820FD85A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G25:G31</xm:sqref>
        </x14:conditionalFormatting>
        <x14:conditionalFormatting xmlns:xm="http://schemas.microsoft.com/office/excel/2006/main">
          <x14:cfRule type="dataBar" id="{CD05CB23-38F4-4D13-94D9-3C510FC4C344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O25:O31</xm:sqref>
        </x14:conditionalFormatting>
        <x14:conditionalFormatting xmlns:xm="http://schemas.microsoft.com/office/excel/2006/main">
          <x14:cfRule type="dataBar" id="{78589FCD-D996-49A1-A59F-F951FB472D4E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J25:J31 M25:M31</xm:sqref>
        </x14:conditionalFormatting>
        <x14:conditionalFormatting xmlns:xm="http://schemas.microsoft.com/office/excel/2006/main">
          <x14:cfRule type="dataBar" id="{CC6EC23C-8B2A-4375-BD5E-0CCCE0D56EFD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L3:L22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5B18-F67D-4C39-9C5A-3DF2E05E0CFF}">
  <sheetPr>
    <tabColor rgb="FFCCCCFF"/>
    <pageSetUpPr fitToPage="1"/>
  </sheetPr>
  <dimension ref="A1:P30"/>
  <sheetViews>
    <sheetView zoomScale="115" zoomScaleNormal="115" workbookViewId="0">
      <pane xSplit="2" ySplit="2" topLeftCell="C3" activePane="bottomRight" state="frozen"/>
      <selection activeCell="T4" sqref="T4"/>
      <selection pane="topRight" activeCell="T4" sqref="T4"/>
      <selection pane="bottomLeft" activeCell="T4" sqref="T4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7" customWidth="1"/>
    <col min="3" max="3" width="5.7109375" style="7" customWidth="1"/>
    <col min="4" max="13" width="12.7109375" style="7" customWidth="1"/>
    <col min="14" max="14" width="3.7109375" style="40" customWidth="1"/>
    <col min="15" max="15" width="12.7109375" style="7" customWidth="1"/>
    <col min="16" max="16" width="12.7109375" style="1" customWidth="1"/>
    <col min="17" max="16384" width="11.5703125" style="7"/>
  </cols>
  <sheetData>
    <row r="1" spans="1:16" ht="65.099999999999994" customHeight="1" thickBot="1">
      <c r="B1" s="27" t="s">
        <v>80</v>
      </c>
      <c r="C1" s="2" t="s">
        <v>0</v>
      </c>
      <c r="D1" s="36" t="s">
        <v>59</v>
      </c>
      <c r="E1" s="37" t="s">
        <v>59</v>
      </c>
      <c r="F1" s="5" t="s">
        <v>3</v>
      </c>
      <c r="G1" s="6" t="s">
        <v>3</v>
      </c>
      <c r="H1" s="41" t="s">
        <v>116</v>
      </c>
      <c r="I1" s="41" t="s">
        <v>116</v>
      </c>
      <c r="J1" s="42" t="s">
        <v>116</v>
      </c>
      <c r="K1" s="41" t="s">
        <v>120</v>
      </c>
      <c r="L1" s="41" t="s">
        <v>120</v>
      </c>
      <c r="M1" s="42" t="s">
        <v>120</v>
      </c>
      <c r="O1" s="43" t="s">
        <v>117</v>
      </c>
      <c r="P1" s="44" t="s">
        <v>117</v>
      </c>
    </row>
    <row r="2" spans="1:16" ht="30" customHeight="1" thickBot="1">
      <c r="A2" s="8" t="s">
        <v>4</v>
      </c>
      <c r="B2" s="8" t="s">
        <v>5</v>
      </c>
      <c r="C2" s="45"/>
      <c r="D2" s="46">
        <v>16</v>
      </c>
      <c r="E2" s="38">
        <v>46054</v>
      </c>
      <c r="F2" s="10" t="s">
        <v>6</v>
      </c>
      <c r="G2" s="11">
        <f>E2</f>
        <v>46054</v>
      </c>
      <c r="H2" s="47">
        <v>16</v>
      </c>
      <c r="I2" s="47" t="s">
        <v>6</v>
      </c>
      <c r="J2" s="48">
        <v>46081</v>
      </c>
      <c r="K2" s="47">
        <v>16</v>
      </c>
      <c r="L2" s="47" t="s">
        <v>6</v>
      </c>
      <c r="M2" s="48">
        <v>46109</v>
      </c>
      <c r="O2" s="49" t="s">
        <v>118</v>
      </c>
      <c r="P2" s="50" t="s">
        <v>119</v>
      </c>
    </row>
    <row r="3" spans="1:16" ht="19.899999999999999" customHeight="1">
      <c r="A3" s="12">
        <v>1</v>
      </c>
      <c r="B3" s="12" t="s">
        <v>81</v>
      </c>
      <c r="C3" s="51"/>
      <c r="D3" s="52">
        <v>2</v>
      </c>
      <c r="E3" s="39">
        <f>IF(ISBLANK(D3),"",D3/D$2)</f>
        <v>0.125</v>
      </c>
      <c r="F3" s="14">
        <f>IFERROR(E3*100+C3,"")</f>
        <v>12.5</v>
      </c>
      <c r="G3" s="15" t="str">
        <f>IF(F3="","",IF(ROUND(F3,0)&gt;=91,"5.0",IF(ROUND(F3,0)&gt;=81,"4.5",IF(ROUND(F3,0)&gt;=71,"4.0",IF(ROUND(F3,0)&gt;=61,"3.5",IF(ROUND(F3,0)&gt;=51,"3.0","2.0"))))))</f>
        <v>2.0</v>
      </c>
      <c r="H3" s="53">
        <v>5</v>
      </c>
      <c r="I3" s="54">
        <f t="shared" ref="I3:I21" si="0">IF(ISBLANK(H3),"",H3/H$2*100+C3)</f>
        <v>31.25</v>
      </c>
      <c r="J3" s="55" t="str">
        <f t="shared" ref="J3:J21" si="1">IF(I3="","",IF(ROUND(I3,0)&gt;=91,"3.5",IF(ROUND(I3,0)&gt;=51,"3.0","2.0")))</f>
        <v>2.0</v>
      </c>
      <c r="K3" s="53">
        <v>10</v>
      </c>
      <c r="L3" s="54">
        <f>IF(ISBLANK(K3),"",K3/K$2*100)</f>
        <v>62.5</v>
      </c>
      <c r="M3" s="55" t="str">
        <f>IF(L3="","",IF(ROUND(L3,0)&gt;=50,"3.0","2.0"))</f>
        <v>3.0</v>
      </c>
      <c r="O3" s="56" t="s">
        <v>7</v>
      </c>
      <c r="P3" s="57">
        <v>46109</v>
      </c>
    </row>
    <row r="4" spans="1:16" ht="19.899999999999999" customHeight="1">
      <c r="A4" s="12">
        <v>2</v>
      </c>
      <c r="B4" s="12" t="s">
        <v>82</v>
      </c>
      <c r="C4" s="51"/>
      <c r="D4" s="52">
        <v>1</v>
      </c>
      <c r="E4" s="39">
        <f t="shared" ref="E4:E21" si="2">IF(ISBLANK(D4),"",D4/D$2)</f>
        <v>6.25E-2</v>
      </c>
      <c r="F4" s="14">
        <f t="shared" ref="F4:F21" si="3">IFERROR(E4*100+C4,"")</f>
        <v>6.25</v>
      </c>
      <c r="G4" s="15" t="str">
        <f t="shared" ref="G4:G21" si="4">IF(F4="","",IF(ROUND(F4,0)&gt;=91,"5.0",IF(ROUND(F4,0)&gt;=81,"4.5",IF(ROUND(F4,0)&gt;=71,"4.0",IF(ROUND(F4,0)&gt;=61,"3.5",IF(ROUND(F4,0)&gt;=51,"3.0","2.0"))))))</f>
        <v>2.0</v>
      </c>
      <c r="H4" s="53"/>
      <c r="I4" s="54" t="str">
        <f t="shared" si="0"/>
        <v/>
      </c>
      <c r="J4" s="55" t="str">
        <f t="shared" si="1"/>
        <v/>
      </c>
      <c r="K4" s="53"/>
      <c r="L4" s="54" t="str">
        <f t="shared" ref="L4:L21" si="5">IF(ISBLANK(K4),"",K4/K$2*100)</f>
        <v/>
      </c>
      <c r="M4" s="55" t="str">
        <f t="shared" ref="M4:M21" si="6">IF(L4="","",IF(ROUND(L4,0)&gt;=50,"3.0","2.0"))</f>
        <v/>
      </c>
      <c r="O4" s="56" t="str">
        <f t="shared" ref="O4:O22" si="7">IF(AND(G4="",J4=""),"",IF(J4="",G4,J4))</f>
        <v>2.0</v>
      </c>
      <c r="P4" s="57">
        <f t="shared" ref="P4:P22" si="8">IF(AND(G4="",J4=""),"",IF(J4="",$G$2,$J$2))</f>
        <v>46054</v>
      </c>
    </row>
    <row r="5" spans="1:16" ht="19.899999999999999" customHeight="1">
      <c r="A5" s="12">
        <v>3</v>
      </c>
      <c r="B5" s="12" t="s">
        <v>83</v>
      </c>
      <c r="C5" s="51">
        <v>5</v>
      </c>
      <c r="D5" s="52">
        <v>8</v>
      </c>
      <c r="E5" s="39">
        <f t="shared" si="2"/>
        <v>0.5</v>
      </c>
      <c r="F5" s="14">
        <f t="shared" si="3"/>
        <v>55</v>
      </c>
      <c r="G5" s="15" t="str">
        <f t="shared" si="4"/>
        <v>3.0</v>
      </c>
      <c r="H5" s="53"/>
      <c r="I5" s="54" t="str">
        <f t="shared" si="0"/>
        <v/>
      </c>
      <c r="J5" s="55" t="str">
        <f t="shared" si="1"/>
        <v/>
      </c>
      <c r="K5" s="53"/>
      <c r="L5" s="54" t="str">
        <f t="shared" si="5"/>
        <v/>
      </c>
      <c r="M5" s="55" t="str">
        <f t="shared" si="6"/>
        <v/>
      </c>
      <c r="O5" s="56" t="str">
        <f t="shared" si="7"/>
        <v>3.0</v>
      </c>
      <c r="P5" s="57">
        <f t="shared" si="8"/>
        <v>46054</v>
      </c>
    </row>
    <row r="6" spans="1:16" ht="19.899999999999999" customHeight="1">
      <c r="A6" s="12">
        <v>4</v>
      </c>
      <c r="B6" s="12" t="s">
        <v>84</v>
      </c>
      <c r="C6" s="51"/>
      <c r="D6" s="52">
        <v>1</v>
      </c>
      <c r="E6" s="39">
        <f t="shared" si="2"/>
        <v>6.25E-2</v>
      </c>
      <c r="F6" s="14">
        <f t="shared" si="3"/>
        <v>6.25</v>
      </c>
      <c r="G6" s="15" t="str">
        <f t="shared" si="4"/>
        <v>2.0</v>
      </c>
      <c r="H6" s="53">
        <v>3</v>
      </c>
      <c r="I6" s="54">
        <f t="shared" si="0"/>
        <v>18.75</v>
      </c>
      <c r="J6" s="55" t="str">
        <f t="shared" si="1"/>
        <v>2.0</v>
      </c>
      <c r="K6" s="53">
        <v>3</v>
      </c>
      <c r="L6" s="54">
        <f t="shared" si="5"/>
        <v>18.75</v>
      </c>
      <c r="M6" s="55" t="str">
        <f t="shared" si="6"/>
        <v>2.0</v>
      </c>
      <c r="O6" s="56" t="s">
        <v>14</v>
      </c>
      <c r="P6" s="57">
        <v>46109</v>
      </c>
    </row>
    <row r="7" spans="1:16" ht="19.899999999999999" customHeight="1">
      <c r="A7" s="12">
        <v>5</v>
      </c>
      <c r="B7" s="12" t="s">
        <v>85</v>
      </c>
      <c r="C7" s="51"/>
      <c r="D7" s="52">
        <v>1</v>
      </c>
      <c r="E7" s="39">
        <f t="shared" si="2"/>
        <v>6.25E-2</v>
      </c>
      <c r="F7" s="14">
        <f t="shared" si="3"/>
        <v>6.25</v>
      </c>
      <c r="G7" s="15" t="str">
        <f t="shared" si="4"/>
        <v>2.0</v>
      </c>
      <c r="H7" s="53">
        <v>0</v>
      </c>
      <c r="I7" s="54">
        <f t="shared" si="0"/>
        <v>0</v>
      </c>
      <c r="J7" s="55" t="str">
        <f t="shared" si="1"/>
        <v>2.0</v>
      </c>
      <c r="K7" s="53">
        <v>2</v>
      </c>
      <c r="L7" s="54">
        <f t="shared" si="5"/>
        <v>12.5</v>
      </c>
      <c r="M7" s="55" t="str">
        <f t="shared" si="6"/>
        <v>2.0</v>
      </c>
      <c r="O7" s="56" t="s">
        <v>14</v>
      </c>
      <c r="P7" s="57">
        <v>46109</v>
      </c>
    </row>
    <row r="8" spans="1:16" ht="19.899999999999999" customHeight="1">
      <c r="A8" s="12">
        <v>6</v>
      </c>
      <c r="B8" s="12" t="s">
        <v>86</v>
      </c>
      <c r="C8" s="51"/>
      <c r="D8" s="52">
        <v>1</v>
      </c>
      <c r="E8" s="39">
        <f t="shared" si="2"/>
        <v>6.25E-2</v>
      </c>
      <c r="F8" s="14">
        <f t="shared" si="3"/>
        <v>6.25</v>
      </c>
      <c r="G8" s="15" t="str">
        <f t="shared" si="4"/>
        <v>2.0</v>
      </c>
      <c r="H8" s="53">
        <v>2</v>
      </c>
      <c r="I8" s="54">
        <f t="shared" si="0"/>
        <v>12.5</v>
      </c>
      <c r="J8" s="55" t="str">
        <f t="shared" si="1"/>
        <v>2.0</v>
      </c>
      <c r="K8" s="53">
        <v>2</v>
      </c>
      <c r="L8" s="54">
        <f t="shared" si="5"/>
        <v>12.5</v>
      </c>
      <c r="M8" s="55" t="str">
        <f t="shared" si="6"/>
        <v>2.0</v>
      </c>
      <c r="O8" s="56" t="s">
        <v>14</v>
      </c>
      <c r="P8" s="57">
        <v>46109</v>
      </c>
    </row>
    <row r="9" spans="1:16" ht="19.899999999999999" customHeight="1">
      <c r="A9" s="12">
        <v>7</v>
      </c>
      <c r="B9" s="12" t="s">
        <v>87</v>
      </c>
      <c r="C9" s="51"/>
      <c r="D9" s="52">
        <v>4</v>
      </c>
      <c r="E9" s="39">
        <f t="shared" si="2"/>
        <v>0.25</v>
      </c>
      <c r="F9" s="14">
        <f t="shared" si="3"/>
        <v>25</v>
      </c>
      <c r="G9" s="15" t="str">
        <f t="shared" si="4"/>
        <v>2.0</v>
      </c>
      <c r="H9" s="53">
        <v>11</v>
      </c>
      <c r="I9" s="54">
        <f t="shared" si="0"/>
        <v>68.75</v>
      </c>
      <c r="J9" s="55" t="str">
        <f t="shared" si="1"/>
        <v>3.0</v>
      </c>
      <c r="K9" s="53"/>
      <c r="L9" s="54" t="str">
        <f t="shared" si="5"/>
        <v/>
      </c>
      <c r="M9" s="55" t="str">
        <f t="shared" si="6"/>
        <v/>
      </c>
      <c r="O9" s="56" t="str">
        <f t="shared" si="7"/>
        <v>3.0</v>
      </c>
      <c r="P9" s="57">
        <f t="shared" si="8"/>
        <v>46081</v>
      </c>
    </row>
    <row r="10" spans="1:16" ht="19.899999999999999" customHeight="1">
      <c r="A10" s="12">
        <v>8</v>
      </c>
      <c r="B10" s="12" t="s">
        <v>88</v>
      </c>
      <c r="C10" s="51"/>
      <c r="D10" s="52"/>
      <c r="E10" s="39" t="str">
        <f t="shared" si="2"/>
        <v/>
      </c>
      <c r="F10" s="14" t="str">
        <f t="shared" si="3"/>
        <v/>
      </c>
      <c r="G10" s="15" t="str">
        <f t="shared" si="4"/>
        <v/>
      </c>
      <c r="H10" s="53"/>
      <c r="I10" s="54" t="str">
        <f t="shared" si="0"/>
        <v/>
      </c>
      <c r="J10" s="55" t="str">
        <f t="shared" si="1"/>
        <v/>
      </c>
      <c r="K10" s="53"/>
      <c r="L10" s="54" t="str">
        <f t="shared" si="5"/>
        <v/>
      </c>
      <c r="M10" s="55" t="str">
        <f t="shared" si="6"/>
        <v/>
      </c>
      <c r="O10" s="56" t="str">
        <f t="shared" si="7"/>
        <v/>
      </c>
      <c r="P10" s="57" t="str">
        <f t="shared" si="8"/>
        <v/>
      </c>
    </row>
    <row r="11" spans="1:16" ht="19.899999999999999" customHeight="1">
      <c r="A11" s="12">
        <v>9</v>
      </c>
      <c r="B11" s="12" t="s">
        <v>89</v>
      </c>
      <c r="C11" s="51">
        <v>5</v>
      </c>
      <c r="D11" s="52">
        <v>11</v>
      </c>
      <c r="E11" s="39">
        <f t="shared" si="2"/>
        <v>0.6875</v>
      </c>
      <c r="F11" s="14">
        <f t="shared" si="3"/>
        <v>73.75</v>
      </c>
      <c r="G11" s="15" t="str">
        <f t="shared" si="4"/>
        <v>4.0</v>
      </c>
      <c r="H11" s="53"/>
      <c r="I11" s="54" t="str">
        <f t="shared" si="0"/>
        <v/>
      </c>
      <c r="J11" s="55" t="str">
        <f t="shared" si="1"/>
        <v/>
      </c>
      <c r="K11" s="53"/>
      <c r="L11" s="54" t="str">
        <f t="shared" si="5"/>
        <v/>
      </c>
      <c r="M11" s="55" t="str">
        <f t="shared" si="6"/>
        <v/>
      </c>
      <c r="O11" s="56" t="str">
        <f t="shared" si="7"/>
        <v>4.0</v>
      </c>
      <c r="P11" s="57">
        <f t="shared" si="8"/>
        <v>46054</v>
      </c>
    </row>
    <row r="12" spans="1:16" ht="19.899999999999999" customHeight="1">
      <c r="A12" s="12">
        <v>10</v>
      </c>
      <c r="B12" s="12" t="s">
        <v>90</v>
      </c>
      <c r="C12" s="51"/>
      <c r="D12" s="52">
        <v>6</v>
      </c>
      <c r="E12" s="39">
        <f t="shared" si="2"/>
        <v>0.375</v>
      </c>
      <c r="F12" s="14">
        <f t="shared" si="3"/>
        <v>37.5</v>
      </c>
      <c r="G12" s="15" t="str">
        <f t="shared" si="4"/>
        <v>2.0</v>
      </c>
      <c r="H12" s="53">
        <v>6</v>
      </c>
      <c r="I12" s="54">
        <f t="shared" si="0"/>
        <v>37.5</v>
      </c>
      <c r="J12" s="55" t="str">
        <f t="shared" si="1"/>
        <v>2.0</v>
      </c>
      <c r="K12" s="53">
        <v>8</v>
      </c>
      <c r="L12" s="54">
        <f t="shared" si="5"/>
        <v>50</v>
      </c>
      <c r="M12" s="55" t="str">
        <f t="shared" si="6"/>
        <v>3.0</v>
      </c>
      <c r="O12" s="56" t="s">
        <v>7</v>
      </c>
      <c r="P12" s="57">
        <v>46109</v>
      </c>
    </row>
    <row r="13" spans="1:16" ht="19.899999999999999" customHeight="1">
      <c r="A13" s="12">
        <v>11</v>
      </c>
      <c r="B13" s="12" t="s">
        <v>91</v>
      </c>
      <c r="C13" s="51"/>
      <c r="D13" s="52">
        <v>7</v>
      </c>
      <c r="E13" s="39">
        <f t="shared" si="2"/>
        <v>0.4375</v>
      </c>
      <c r="F13" s="14">
        <f t="shared" si="3"/>
        <v>43.75</v>
      </c>
      <c r="G13" s="15" t="str">
        <f t="shared" si="4"/>
        <v>2.0</v>
      </c>
      <c r="H13" s="53">
        <v>11</v>
      </c>
      <c r="I13" s="54">
        <f t="shared" si="0"/>
        <v>68.75</v>
      </c>
      <c r="J13" s="55" t="str">
        <f t="shared" si="1"/>
        <v>3.0</v>
      </c>
      <c r="K13" s="53"/>
      <c r="L13" s="54" t="str">
        <f t="shared" si="5"/>
        <v/>
      </c>
      <c r="M13" s="55" t="str">
        <f t="shared" si="6"/>
        <v/>
      </c>
      <c r="O13" s="56" t="str">
        <f t="shared" si="7"/>
        <v>3.0</v>
      </c>
      <c r="P13" s="57">
        <f t="shared" si="8"/>
        <v>46081</v>
      </c>
    </row>
    <row r="14" spans="1:16" ht="19.899999999999999" customHeight="1">
      <c r="A14" s="12">
        <v>12</v>
      </c>
      <c r="B14" s="12" t="s">
        <v>92</v>
      </c>
      <c r="C14" s="51"/>
      <c r="D14" s="52">
        <v>6</v>
      </c>
      <c r="E14" s="39">
        <f t="shared" si="2"/>
        <v>0.375</v>
      </c>
      <c r="F14" s="14">
        <f t="shared" si="3"/>
        <v>37.5</v>
      </c>
      <c r="G14" s="15" t="str">
        <f t="shared" si="4"/>
        <v>2.0</v>
      </c>
      <c r="H14" s="53">
        <v>9</v>
      </c>
      <c r="I14" s="54">
        <f t="shared" si="0"/>
        <v>56.25</v>
      </c>
      <c r="J14" s="55" t="str">
        <f t="shared" si="1"/>
        <v>3.0</v>
      </c>
      <c r="K14" s="53"/>
      <c r="L14" s="54" t="str">
        <f t="shared" si="5"/>
        <v/>
      </c>
      <c r="M14" s="55" t="str">
        <f t="shared" si="6"/>
        <v/>
      </c>
      <c r="O14" s="56" t="str">
        <f t="shared" si="7"/>
        <v>3.0</v>
      </c>
      <c r="P14" s="57">
        <f t="shared" si="8"/>
        <v>46081</v>
      </c>
    </row>
    <row r="15" spans="1:16" ht="19.899999999999999" customHeight="1">
      <c r="A15" s="12">
        <v>13</v>
      </c>
      <c r="B15" s="12" t="s">
        <v>93</v>
      </c>
      <c r="C15" s="51"/>
      <c r="D15" s="52">
        <v>4</v>
      </c>
      <c r="E15" s="39">
        <f t="shared" si="2"/>
        <v>0.25</v>
      </c>
      <c r="F15" s="14">
        <f t="shared" si="3"/>
        <v>25</v>
      </c>
      <c r="G15" s="15" t="str">
        <f t="shared" si="4"/>
        <v>2.0</v>
      </c>
      <c r="H15" s="53">
        <v>7</v>
      </c>
      <c r="I15" s="54">
        <f t="shared" si="0"/>
        <v>43.75</v>
      </c>
      <c r="J15" s="55" t="str">
        <f t="shared" si="1"/>
        <v>2.0</v>
      </c>
      <c r="K15" s="53">
        <v>6</v>
      </c>
      <c r="L15" s="54">
        <f t="shared" si="5"/>
        <v>37.5</v>
      </c>
      <c r="M15" s="55" t="str">
        <f t="shared" si="6"/>
        <v>2.0</v>
      </c>
      <c r="O15" s="56" t="s">
        <v>14</v>
      </c>
      <c r="P15" s="57">
        <v>46109</v>
      </c>
    </row>
    <row r="16" spans="1:16" ht="19.899999999999999" customHeight="1">
      <c r="A16" s="12">
        <v>14</v>
      </c>
      <c r="B16" s="12" t="s">
        <v>94</v>
      </c>
      <c r="C16" s="51"/>
      <c r="D16" s="52">
        <v>3</v>
      </c>
      <c r="E16" s="39">
        <f t="shared" si="2"/>
        <v>0.1875</v>
      </c>
      <c r="F16" s="14">
        <f t="shared" si="3"/>
        <v>18.75</v>
      </c>
      <c r="G16" s="15" t="str">
        <f t="shared" si="4"/>
        <v>2.0</v>
      </c>
      <c r="H16" s="53">
        <v>14</v>
      </c>
      <c r="I16" s="54">
        <f t="shared" si="0"/>
        <v>87.5</v>
      </c>
      <c r="J16" s="55" t="str">
        <f t="shared" si="1"/>
        <v>3.0</v>
      </c>
      <c r="K16" s="53"/>
      <c r="L16" s="54" t="str">
        <f t="shared" si="5"/>
        <v/>
      </c>
      <c r="M16" s="55" t="str">
        <f t="shared" si="6"/>
        <v/>
      </c>
      <c r="O16" s="56" t="str">
        <f t="shared" si="7"/>
        <v>3.0</v>
      </c>
      <c r="P16" s="57">
        <f t="shared" si="8"/>
        <v>46081</v>
      </c>
    </row>
    <row r="17" spans="1:16" ht="19.899999999999999" customHeight="1">
      <c r="A17" s="12">
        <v>15</v>
      </c>
      <c r="B17" s="12" t="s">
        <v>95</v>
      </c>
      <c r="C17" s="51"/>
      <c r="D17" s="52">
        <v>5</v>
      </c>
      <c r="E17" s="39">
        <f t="shared" si="2"/>
        <v>0.3125</v>
      </c>
      <c r="F17" s="14">
        <f t="shared" si="3"/>
        <v>31.25</v>
      </c>
      <c r="G17" s="15" t="str">
        <f t="shared" si="4"/>
        <v>2.0</v>
      </c>
      <c r="H17" s="53">
        <v>6</v>
      </c>
      <c r="I17" s="54">
        <f t="shared" si="0"/>
        <v>37.5</v>
      </c>
      <c r="J17" s="55" t="str">
        <f t="shared" si="1"/>
        <v>2.0</v>
      </c>
      <c r="K17" s="53">
        <v>10</v>
      </c>
      <c r="L17" s="54">
        <f t="shared" si="5"/>
        <v>62.5</v>
      </c>
      <c r="M17" s="55" t="str">
        <f t="shared" si="6"/>
        <v>3.0</v>
      </c>
      <c r="O17" s="56" t="s">
        <v>7</v>
      </c>
      <c r="P17" s="57">
        <v>46109</v>
      </c>
    </row>
    <row r="18" spans="1:16" ht="19.899999999999999" customHeight="1">
      <c r="A18" s="12">
        <v>16</v>
      </c>
      <c r="B18" s="12" t="s">
        <v>96</v>
      </c>
      <c r="C18" s="51"/>
      <c r="D18" s="52">
        <v>3</v>
      </c>
      <c r="E18" s="39">
        <f t="shared" si="2"/>
        <v>0.1875</v>
      </c>
      <c r="F18" s="14">
        <f t="shared" si="3"/>
        <v>18.75</v>
      </c>
      <c r="G18" s="15" t="str">
        <f t="shared" si="4"/>
        <v>2.0</v>
      </c>
      <c r="H18" s="53">
        <v>12</v>
      </c>
      <c r="I18" s="54">
        <f t="shared" si="0"/>
        <v>75</v>
      </c>
      <c r="J18" s="55" t="str">
        <f t="shared" si="1"/>
        <v>3.0</v>
      </c>
      <c r="K18" s="53"/>
      <c r="L18" s="54" t="str">
        <f t="shared" si="5"/>
        <v/>
      </c>
      <c r="M18" s="55" t="str">
        <f t="shared" si="6"/>
        <v/>
      </c>
      <c r="O18" s="56" t="str">
        <f t="shared" si="7"/>
        <v>3.0</v>
      </c>
      <c r="P18" s="57">
        <f t="shared" si="8"/>
        <v>46081</v>
      </c>
    </row>
    <row r="19" spans="1:16" ht="19.899999999999999" customHeight="1">
      <c r="A19" s="12">
        <v>17</v>
      </c>
      <c r="B19" s="12" t="s">
        <v>97</v>
      </c>
      <c r="C19" s="51"/>
      <c r="D19" s="52">
        <v>6</v>
      </c>
      <c r="E19" s="39">
        <f t="shared" si="2"/>
        <v>0.375</v>
      </c>
      <c r="F19" s="14">
        <f t="shared" si="3"/>
        <v>37.5</v>
      </c>
      <c r="G19" s="15" t="str">
        <f t="shared" si="4"/>
        <v>2.0</v>
      </c>
      <c r="H19" s="53">
        <v>9</v>
      </c>
      <c r="I19" s="54">
        <f t="shared" si="0"/>
        <v>56.25</v>
      </c>
      <c r="J19" s="55" t="str">
        <f t="shared" si="1"/>
        <v>3.0</v>
      </c>
      <c r="K19" s="53"/>
      <c r="L19" s="54" t="str">
        <f t="shared" si="5"/>
        <v/>
      </c>
      <c r="M19" s="55" t="str">
        <f t="shared" si="6"/>
        <v/>
      </c>
      <c r="O19" s="56" t="str">
        <f t="shared" si="7"/>
        <v>3.0</v>
      </c>
      <c r="P19" s="57">
        <f t="shared" si="8"/>
        <v>46081</v>
      </c>
    </row>
    <row r="20" spans="1:16" ht="19.899999999999999" customHeight="1">
      <c r="A20" s="12">
        <v>18</v>
      </c>
      <c r="B20" s="12" t="s">
        <v>98</v>
      </c>
      <c r="C20" s="51"/>
      <c r="D20" s="52">
        <v>4</v>
      </c>
      <c r="E20" s="39">
        <f t="shared" si="2"/>
        <v>0.25</v>
      </c>
      <c r="F20" s="14">
        <f t="shared" si="3"/>
        <v>25</v>
      </c>
      <c r="G20" s="15" t="str">
        <f t="shared" si="4"/>
        <v>2.0</v>
      </c>
      <c r="H20" s="53"/>
      <c r="I20" s="54" t="str">
        <f t="shared" si="0"/>
        <v/>
      </c>
      <c r="J20" s="55" t="str">
        <f t="shared" si="1"/>
        <v/>
      </c>
      <c r="K20" s="53"/>
      <c r="L20" s="54" t="str">
        <f t="shared" si="5"/>
        <v/>
      </c>
      <c r="M20" s="55" t="str">
        <f t="shared" si="6"/>
        <v/>
      </c>
      <c r="O20" s="56" t="str">
        <f t="shared" si="7"/>
        <v>2.0</v>
      </c>
      <c r="P20" s="57">
        <f t="shared" si="8"/>
        <v>46054</v>
      </c>
    </row>
    <row r="21" spans="1:16" ht="19.899999999999999" customHeight="1">
      <c r="A21" s="12">
        <v>19</v>
      </c>
      <c r="B21" s="12">
        <v>298719</v>
      </c>
      <c r="C21" s="51">
        <v>5</v>
      </c>
      <c r="D21" s="52">
        <v>13</v>
      </c>
      <c r="E21" s="39">
        <f t="shared" si="2"/>
        <v>0.8125</v>
      </c>
      <c r="F21" s="14">
        <f t="shared" si="3"/>
        <v>86.25</v>
      </c>
      <c r="G21" s="15" t="str">
        <f t="shared" si="4"/>
        <v>4.5</v>
      </c>
      <c r="H21" s="53"/>
      <c r="I21" s="54" t="str">
        <f t="shared" si="0"/>
        <v/>
      </c>
      <c r="J21" s="55" t="str">
        <f t="shared" si="1"/>
        <v/>
      </c>
      <c r="K21" s="53"/>
      <c r="L21" s="54" t="str">
        <f t="shared" si="5"/>
        <v/>
      </c>
      <c r="M21" s="55" t="str">
        <f t="shared" si="6"/>
        <v/>
      </c>
      <c r="O21" s="56" t="str">
        <f t="shared" si="7"/>
        <v>4.5</v>
      </c>
      <c r="P21" s="57">
        <f t="shared" si="8"/>
        <v>46054</v>
      </c>
    </row>
    <row r="22" spans="1:16" ht="25.15" customHeight="1">
      <c r="E22" s="16">
        <f>IFERROR(AVERAGE(E$3:E21),"")</f>
        <v>0.2986111111111111</v>
      </c>
      <c r="H22"/>
      <c r="I22"/>
      <c r="K22"/>
      <c r="L22"/>
      <c r="N22" s="7"/>
      <c r="P22" s="7"/>
    </row>
    <row r="23" spans="1:16" s="17" customFormat="1" ht="20.100000000000001" customHeight="1" thickBot="1">
      <c r="H23"/>
      <c r="I23"/>
      <c r="K23"/>
      <c r="L23"/>
      <c r="N23" s="58"/>
    </row>
    <row r="24" spans="1:16" ht="19.899999999999999" customHeight="1">
      <c r="D24" s="18" t="s">
        <v>9</v>
      </c>
      <c r="E24" s="19">
        <f>COUNTIF(E$3:E21,"&gt;50%")</f>
        <v>2</v>
      </c>
      <c r="F24" s="20" t="s">
        <v>10</v>
      </c>
      <c r="G24" s="20">
        <f t="shared" ref="G24:G29" si="9">COUNTIF(G$3:G$21,F24)</f>
        <v>0</v>
      </c>
      <c r="H24" s="59">
        <f>IFERROR(G24/$G$30,"")</f>
        <v>0</v>
      </c>
      <c r="I24" s="20" t="s">
        <v>10</v>
      </c>
      <c r="J24" s="20">
        <f t="shared" ref="J24:J29" si="10">COUNTIF(J$3:J$21,F24)</f>
        <v>0</v>
      </c>
      <c r="K24" s="59"/>
      <c r="L24" s="20" t="s">
        <v>10</v>
      </c>
      <c r="M24" s="20">
        <f>COUNTIF(M$3:M$21,L24)</f>
        <v>0</v>
      </c>
      <c r="O24" s="20">
        <f t="shared" ref="O24:O29" si="11">COUNTIF(O$3:O$21,F24)</f>
        <v>0</v>
      </c>
      <c r="P24" s="59">
        <f>IFERROR(O24/$O$30,"")</f>
        <v>0</v>
      </c>
    </row>
    <row r="25" spans="1:16" ht="19.899999999999999" customHeight="1" thickBot="1">
      <c r="D25" s="21" t="s">
        <v>11</v>
      </c>
      <c r="E25" s="22">
        <f>COUNTIF(E$3:E21,"&lt;=50%")</f>
        <v>16</v>
      </c>
      <c r="F25" s="23" t="s">
        <v>12</v>
      </c>
      <c r="G25" s="23">
        <f t="shared" si="9"/>
        <v>1</v>
      </c>
      <c r="H25" s="59">
        <f t="shared" ref="H25:H29" si="12">IFERROR(G25/$G$30,"")</f>
        <v>5.5555555555555552E-2</v>
      </c>
      <c r="I25" s="23" t="s">
        <v>12</v>
      </c>
      <c r="J25" s="23">
        <f t="shared" si="10"/>
        <v>0</v>
      </c>
      <c r="K25" s="59"/>
      <c r="L25" s="23" t="s">
        <v>12</v>
      </c>
      <c r="M25" s="23">
        <f t="shared" ref="M25:M29" si="13">COUNTIF(M$3:M$21,L25)</f>
        <v>0</v>
      </c>
      <c r="O25" s="23">
        <f t="shared" si="11"/>
        <v>1</v>
      </c>
      <c r="P25" s="59">
        <f t="shared" ref="P25:P29" si="14">IFERROR(O25/$O$30,"")</f>
        <v>5.5555555555555552E-2</v>
      </c>
    </row>
    <row r="26" spans="1:16" ht="19.899999999999999" customHeight="1">
      <c r="F26" s="23" t="s">
        <v>13</v>
      </c>
      <c r="G26" s="23">
        <f t="shared" si="9"/>
        <v>1</v>
      </c>
      <c r="H26" s="59">
        <f t="shared" si="12"/>
        <v>5.5555555555555552E-2</v>
      </c>
      <c r="I26" s="23" t="s">
        <v>13</v>
      </c>
      <c r="J26" s="23">
        <f t="shared" si="10"/>
        <v>0</v>
      </c>
      <c r="K26" s="59"/>
      <c r="L26" s="23" t="s">
        <v>13</v>
      </c>
      <c r="M26" s="23">
        <f t="shared" si="13"/>
        <v>0</v>
      </c>
      <c r="O26" s="23">
        <f t="shared" si="11"/>
        <v>1</v>
      </c>
      <c r="P26" s="59">
        <f t="shared" si="14"/>
        <v>5.5555555555555552E-2</v>
      </c>
    </row>
    <row r="27" spans="1:16" ht="19.899999999999999" customHeight="1">
      <c r="F27" s="23" t="s">
        <v>8</v>
      </c>
      <c r="G27" s="23">
        <f t="shared" si="9"/>
        <v>0</v>
      </c>
      <c r="H27" s="59">
        <f t="shared" si="12"/>
        <v>0</v>
      </c>
      <c r="I27" s="23" t="s">
        <v>8</v>
      </c>
      <c r="J27" s="23">
        <f t="shared" si="10"/>
        <v>0</v>
      </c>
      <c r="K27" s="59"/>
      <c r="L27" s="23" t="s">
        <v>8</v>
      </c>
      <c r="M27" s="23">
        <f t="shared" si="13"/>
        <v>0</v>
      </c>
      <c r="O27" s="23">
        <f t="shared" si="11"/>
        <v>0</v>
      </c>
      <c r="P27" s="59">
        <f t="shared" si="14"/>
        <v>0</v>
      </c>
    </row>
    <row r="28" spans="1:16" ht="19.899999999999999" customHeight="1">
      <c r="F28" s="23" t="s">
        <v>7</v>
      </c>
      <c r="G28" s="23">
        <f t="shared" si="9"/>
        <v>1</v>
      </c>
      <c r="H28" s="59">
        <f t="shared" si="12"/>
        <v>5.5555555555555552E-2</v>
      </c>
      <c r="I28" s="23" t="s">
        <v>7</v>
      </c>
      <c r="J28" s="23">
        <f t="shared" si="10"/>
        <v>6</v>
      </c>
      <c r="K28" s="59"/>
      <c r="L28" s="23" t="s">
        <v>7</v>
      </c>
      <c r="M28" s="23">
        <f t="shared" si="13"/>
        <v>3</v>
      </c>
      <c r="O28" s="23">
        <f t="shared" si="11"/>
        <v>10</v>
      </c>
      <c r="P28" s="59">
        <f t="shared" si="14"/>
        <v>0.55555555555555558</v>
      </c>
    </row>
    <row r="29" spans="1:16" ht="19.899999999999999" customHeight="1" thickBot="1">
      <c r="F29" s="24" t="s">
        <v>14</v>
      </c>
      <c r="G29" s="24">
        <f t="shared" si="9"/>
        <v>15</v>
      </c>
      <c r="H29" s="59">
        <f t="shared" si="12"/>
        <v>0.83333333333333337</v>
      </c>
      <c r="I29" s="24" t="s">
        <v>14</v>
      </c>
      <c r="J29" s="24">
        <f t="shared" si="10"/>
        <v>7</v>
      </c>
      <c r="K29" s="59"/>
      <c r="L29" s="24" t="s">
        <v>14</v>
      </c>
      <c r="M29" s="24">
        <f t="shared" si="13"/>
        <v>4</v>
      </c>
      <c r="O29" s="24">
        <f t="shared" si="11"/>
        <v>6</v>
      </c>
      <c r="P29" s="59">
        <f t="shared" si="14"/>
        <v>0.33333333333333331</v>
      </c>
    </row>
    <row r="30" spans="1:16" ht="19.899999999999999" customHeight="1">
      <c r="F30" s="25" t="s">
        <v>15</v>
      </c>
      <c r="G30" s="26">
        <f>SUM(G24:G29)</f>
        <v>18</v>
      </c>
      <c r="H30" s="26"/>
      <c r="I30" s="25" t="s">
        <v>15</v>
      </c>
      <c r="J30" s="26">
        <f>SUM(J24:J29)</f>
        <v>13</v>
      </c>
      <c r="K30" s="26"/>
      <c r="L30" s="25" t="s">
        <v>15</v>
      </c>
      <c r="M30" s="26">
        <f>SUM(M24:M29)</f>
        <v>7</v>
      </c>
      <c r="O30" s="26">
        <f>SUM(O24:O29)</f>
        <v>18</v>
      </c>
      <c r="P30" s="7"/>
    </row>
  </sheetData>
  <conditionalFormatting sqref="C3:C21">
    <cfRule type="cellIs" dxfId="103" priority="45" operator="lessThan">
      <formula>0</formula>
    </cfRule>
    <cfRule type="cellIs" dxfId="102" priority="46" operator="greaterThan">
      <formula>0</formula>
    </cfRule>
  </conditionalFormatting>
  <conditionalFormatting sqref="E3:E21">
    <cfRule type="dataBar" priority="43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{8EF536BB-1722-416E-B167-807184480A4F}</x14:id>
        </ext>
      </extLst>
    </cfRule>
  </conditionalFormatting>
  <conditionalFormatting sqref="O3:O21 G3:G21">
    <cfRule type="cellIs" dxfId="100" priority="40" stopIfTrue="1" operator="equal">
      <formula>"3.5"</formula>
    </cfRule>
  </conditionalFormatting>
  <conditionalFormatting sqref="O3:O21 G3:G21">
    <cfRule type="cellIs" dxfId="99" priority="37" stopIfTrue="1" operator="equal">
      <formula>"5.0"</formula>
    </cfRule>
    <cfRule type="cellIs" dxfId="98" priority="38" stopIfTrue="1" operator="equal">
      <formula>"4.5"</formula>
    </cfRule>
    <cfRule type="cellIs" dxfId="97" priority="39" stopIfTrue="1" operator="equal">
      <formula>"4.0"</formula>
    </cfRule>
    <cfRule type="cellIs" dxfId="96" priority="41" stopIfTrue="1" operator="equal">
      <formula>"3.0"</formula>
    </cfRule>
    <cfRule type="cellIs" dxfId="95" priority="42" stopIfTrue="1" operator="equal">
      <formula>"2.0"</formula>
    </cfRule>
  </conditionalFormatting>
  <conditionalFormatting sqref="F24:F29">
    <cfRule type="cellIs" dxfId="94" priority="34" stopIfTrue="1" operator="equal">
      <formula>"3.5"</formula>
    </cfRule>
  </conditionalFormatting>
  <conditionalFormatting sqref="F24:F29">
    <cfRule type="cellIs" dxfId="93" priority="31" stopIfTrue="1" operator="equal">
      <formula>"5.0"</formula>
    </cfRule>
    <cfRule type="cellIs" dxfId="92" priority="32" stopIfTrue="1" operator="equal">
      <formula>"4.5"</formula>
    </cfRule>
    <cfRule type="cellIs" dxfId="91" priority="33" stopIfTrue="1" operator="equal">
      <formula>"4.0"</formula>
    </cfRule>
    <cfRule type="cellIs" dxfId="90" priority="35" stopIfTrue="1" operator="equal">
      <formula>"3.0"</formula>
    </cfRule>
    <cfRule type="cellIs" dxfId="89" priority="36" stopIfTrue="1" operator="equal">
      <formula>"2.0"</formula>
    </cfRule>
  </conditionalFormatting>
  <conditionalFormatting sqref="F3:F21 I3:I21">
    <cfRule type="dataBar" priority="30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{347A7F55-BC1E-44DD-8E72-E8F851DA7B5B}</x14:id>
        </ext>
      </extLst>
    </cfRule>
  </conditionalFormatting>
  <conditionalFormatting sqref="G24:G30">
    <cfRule type="dataBar" priority="29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{0A3CAB20-092C-476A-86D8-F1741ECAEF1E}</x14:id>
        </ext>
      </extLst>
    </cfRule>
  </conditionalFormatting>
  <conditionalFormatting sqref="O24:O30">
    <cfRule type="dataBar" priority="28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{4D63861F-FA65-4D53-911D-9EE7242DA31B}</x14:id>
        </ext>
      </extLst>
    </cfRule>
  </conditionalFormatting>
  <conditionalFormatting sqref="J24:J30">
    <cfRule type="dataBar" priority="2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{8D782E40-93D0-4BE6-B835-6715649B999E}</x14:id>
        </ext>
      </extLst>
    </cfRule>
  </conditionalFormatting>
  <conditionalFormatting sqref="I24:I29">
    <cfRule type="cellIs" dxfId="88" priority="18" stopIfTrue="1" operator="equal">
      <formula>"3.5"</formula>
    </cfRule>
  </conditionalFormatting>
  <conditionalFormatting sqref="I24:I29">
    <cfRule type="cellIs" dxfId="87" priority="15" stopIfTrue="1" operator="equal">
      <formula>"5.0"</formula>
    </cfRule>
    <cfRule type="cellIs" dxfId="86" priority="16" stopIfTrue="1" operator="equal">
      <formula>"4.5"</formula>
    </cfRule>
    <cfRule type="cellIs" dxfId="85" priority="17" stopIfTrue="1" operator="equal">
      <formula>"4.0"</formula>
    </cfRule>
    <cfRule type="cellIs" dxfId="84" priority="19" stopIfTrue="1" operator="equal">
      <formula>"3.0"</formula>
    </cfRule>
    <cfRule type="cellIs" dxfId="83" priority="20" stopIfTrue="1" operator="equal">
      <formula>"2.0"</formula>
    </cfRule>
  </conditionalFormatting>
  <conditionalFormatting sqref="J3:J21">
    <cfRule type="cellIs" dxfId="82" priority="22" stopIfTrue="1" operator="equal">
      <formula>"5.0"</formula>
    </cfRule>
    <cfRule type="cellIs" dxfId="81" priority="23" stopIfTrue="1" operator="equal">
      <formula>"4.5"</formula>
    </cfRule>
    <cfRule type="cellIs" dxfId="80" priority="24" stopIfTrue="1" operator="equal">
      <formula>"4.0"</formula>
    </cfRule>
    <cfRule type="cellIs" dxfId="79" priority="25" stopIfTrue="1" operator="equal">
      <formula>"3.5"</formula>
    </cfRule>
    <cfRule type="cellIs" dxfId="78" priority="26" stopIfTrue="1" operator="equal">
      <formula>"3.0"</formula>
    </cfRule>
    <cfRule type="cellIs" dxfId="77" priority="27" stopIfTrue="1" operator="equal">
      <formula>"2.0"</formula>
    </cfRule>
  </conditionalFormatting>
  <conditionalFormatting sqref="P3:P21">
    <cfRule type="colorScale" priority="47">
      <colorScale>
        <cfvo type="min"/>
        <cfvo type="percentile" val="50"/>
        <cfvo type="max"/>
        <color rgb="FF63BE7B"/>
        <color theme="7" tint="0.79998168889431442"/>
        <color theme="7" tint="0.39997558519241921"/>
      </colorScale>
    </cfRule>
  </conditionalFormatting>
  <conditionalFormatting sqref="M24:M30">
    <cfRule type="dataBar" priority="8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{11BD40C2-0B0C-484D-B9B2-FF867695B206}</x14:id>
        </ext>
      </extLst>
    </cfRule>
  </conditionalFormatting>
  <conditionalFormatting sqref="M3:M21">
    <cfRule type="cellIs" dxfId="76" priority="9" stopIfTrue="1" operator="equal">
      <formula>"5.0"</formula>
    </cfRule>
    <cfRule type="cellIs" dxfId="75" priority="10" stopIfTrue="1" operator="equal">
      <formula>"4.5"</formula>
    </cfRule>
    <cfRule type="cellIs" dxfId="74" priority="11" stopIfTrue="1" operator="equal">
      <formula>"4.0"</formula>
    </cfRule>
    <cfRule type="cellIs" dxfId="73" priority="12" stopIfTrue="1" operator="equal">
      <formula>"3.5"</formula>
    </cfRule>
    <cfRule type="cellIs" dxfId="72" priority="13" stopIfTrue="1" operator="equal">
      <formula>"3.0"</formula>
    </cfRule>
    <cfRule type="cellIs" dxfId="71" priority="14" stopIfTrue="1" operator="equal">
      <formula>"2.0"</formula>
    </cfRule>
  </conditionalFormatting>
  <conditionalFormatting sqref="L3:L21">
    <cfRule type="dataBar" priority="7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{5FD4E7DB-BFD2-437A-9AED-2D51F8D1AE13}</x14:id>
        </ext>
      </extLst>
    </cfRule>
  </conditionalFormatting>
  <conditionalFormatting sqref="L24:L29">
    <cfRule type="cellIs" dxfId="70" priority="4" stopIfTrue="1" operator="equal">
      <formula>"3.5"</formula>
    </cfRule>
  </conditionalFormatting>
  <conditionalFormatting sqref="L24:L29">
    <cfRule type="cellIs" dxfId="69" priority="1" stopIfTrue="1" operator="equal">
      <formula>"5.0"</formula>
    </cfRule>
    <cfRule type="cellIs" dxfId="68" priority="2" stopIfTrue="1" operator="equal">
      <formula>"4.5"</formula>
    </cfRule>
    <cfRule type="cellIs" dxfId="67" priority="3" stopIfTrue="1" operator="equal">
      <formula>"4.0"</formula>
    </cfRule>
    <cfRule type="cellIs" dxfId="66" priority="5" stopIfTrue="1" operator="equal">
      <formula>"3.0"</formula>
    </cfRule>
    <cfRule type="cellIs" dxfId="65" priority="6" stopIfTrue="1" operator="equal">
      <formula>"2.0"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F536BB-1722-416E-B167-807184480A4F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E3:E21</xm:sqref>
        </x14:conditionalFormatting>
        <x14:conditionalFormatting xmlns:xm="http://schemas.microsoft.com/office/excel/2006/main">
          <x14:cfRule type="dataBar" id="{347A7F55-BC1E-44DD-8E72-E8F851DA7B5B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F3:F21 I3:I21</xm:sqref>
        </x14:conditionalFormatting>
        <x14:conditionalFormatting xmlns:xm="http://schemas.microsoft.com/office/excel/2006/main">
          <x14:cfRule type="dataBar" id="{0A3CAB20-092C-476A-86D8-F1741ECAEF1E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G24:G30</xm:sqref>
        </x14:conditionalFormatting>
        <x14:conditionalFormatting xmlns:xm="http://schemas.microsoft.com/office/excel/2006/main">
          <x14:cfRule type="dataBar" id="{4D63861F-FA65-4D53-911D-9EE7242DA31B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O24:O30</xm:sqref>
        </x14:conditionalFormatting>
        <x14:conditionalFormatting xmlns:xm="http://schemas.microsoft.com/office/excel/2006/main">
          <x14:cfRule type="dataBar" id="{8D782E40-93D0-4BE6-B835-6715649B999E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J24:J30</xm:sqref>
        </x14:conditionalFormatting>
        <x14:conditionalFormatting xmlns:xm="http://schemas.microsoft.com/office/excel/2006/main">
          <x14:cfRule type="dataBar" id="{11BD40C2-0B0C-484D-B9B2-FF867695B206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M24:M30</xm:sqref>
        </x14:conditionalFormatting>
        <x14:conditionalFormatting xmlns:xm="http://schemas.microsoft.com/office/excel/2006/main">
          <x14:cfRule type="dataBar" id="{5FD4E7DB-BFD2-437A-9AED-2D51F8D1AE13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L3:L21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CC78-844C-4369-9537-BBCAF8311788}">
  <sheetPr>
    <tabColor rgb="FFCCCCFF"/>
    <pageSetUpPr fitToPage="1"/>
  </sheetPr>
  <dimension ref="A1:P27"/>
  <sheetViews>
    <sheetView zoomScale="115" zoomScaleNormal="115" workbookViewId="0">
      <pane xSplit="2" ySplit="2" topLeftCell="C3" activePane="bottomRight" state="frozen"/>
      <selection activeCell="T4" sqref="T4"/>
      <selection pane="topRight" activeCell="T4" sqref="T4"/>
      <selection pane="bottomLeft" activeCell="T4" sqref="T4"/>
      <selection pane="bottomRight" activeCell="C3" sqref="C3"/>
    </sheetView>
  </sheetViews>
  <sheetFormatPr defaultColWidth="11.5703125" defaultRowHeight="15"/>
  <cols>
    <col min="1" max="1" width="3.7109375" style="1" customWidth="1"/>
    <col min="2" max="2" width="10.7109375" style="7" customWidth="1"/>
    <col min="3" max="3" width="5.7109375" style="7" customWidth="1"/>
    <col min="4" max="13" width="12.7109375" style="7" customWidth="1"/>
    <col min="14" max="14" width="3.7109375" style="40" customWidth="1"/>
    <col min="15" max="15" width="12.7109375" style="7" customWidth="1"/>
    <col min="16" max="16" width="12.7109375" style="1" customWidth="1"/>
    <col min="17" max="16384" width="11.5703125" style="7"/>
  </cols>
  <sheetData>
    <row r="1" spans="1:16" ht="65.099999999999994" customHeight="1" thickBot="1">
      <c r="B1" s="27" t="s">
        <v>99</v>
      </c>
      <c r="C1" s="2" t="s">
        <v>0</v>
      </c>
      <c r="D1" s="36" t="s">
        <v>59</v>
      </c>
      <c r="E1" s="37" t="s">
        <v>59</v>
      </c>
      <c r="F1" s="5" t="s">
        <v>3</v>
      </c>
      <c r="G1" s="6" t="s">
        <v>3</v>
      </c>
      <c r="H1" s="41" t="s">
        <v>116</v>
      </c>
      <c r="I1" s="41" t="s">
        <v>116</v>
      </c>
      <c r="J1" s="42" t="s">
        <v>116</v>
      </c>
      <c r="K1" s="41" t="s">
        <v>120</v>
      </c>
      <c r="L1" s="41" t="s">
        <v>120</v>
      </c>
      <c r="M1" s="42" t="s">
        <v>120</v>
      </c>
      <c r="O1" s="43" t="s">
        <v>117</v>
      </c>
      <c r="P1" s="44" t="s">
        <v>117</v>
      </c>
    </row>
    <row r="2" spans="1:16" ht="30" customHeight="1" thickBot="1">
      <c r="A2" s="8" t="s">
        <v>4</v>
      </c>
      <c r="B2" s="8" t="s">
        <v>5</v>
      </c>
      <c r="C2" s="45"/>
      <c r="D2" s="46">
        <v>16</v>
      </c>
      <c r="E2" s="38">
        <v>46054</v>
      </c>
      <c r="F2" s="10" t="s">
        <v>6</v>
      </c>
      <c r="G2" s="11">
        <f>E2</f>
        <v>46054</v>
      </c>
      <c r="H2" s="47">
        <v>16</v>
      </c>
      <c r="I2" s="47" t="s">
        <v>6</v>
      </c>
      <c r="J2" s="48">
        <v>46081</v>
      </c>
      <c r="K2" s="47">
        <v>16</v>
      </c>
      <c r="L2" s="47" t="s">
        <v>6</v>
      </c>
      <c r="M2" s="48">
        <v>46109</v>
      </c>
      <c r="O2" s="49" t="s">
        <v>118</v>
      </c>
      <c r="P2" s="50" t="s">
        <v>119</v>
      </c>
    </row>
    <row r="3" spans="1:16" ht="19.899999999999999" customHeight="1">
      <c r="A3" s="12">
        <v>1</v>
      </c>
      <c r="B3" s="12" t="s">
        <v>100</v>
      </c>
      <c r="C3" s="51">
        <v>5</v>
      </c>
      <c r="D3" s="52">
        <v>8</v>
      </c>
      <c r="E3" s="39">
        <f>IF(ISBLANK(D3),"",D3/D$2)</f>
        <v>0.5</v>
      </c>
      <c r="F3" s="14">
        <f t="shared" ref="F3:F18" si="0">IFERROR(E3*100+C3,"")</f>
        <v>55</v>
      </c>
      <c r="G3" s="15" t="str">
        <f>IF(F3="","",IF(ROUND(F3,0)&gt;=91,"5.0",IF(ROUND(F3,0)&gt;=81,"4.5",IF(ROUND(F3,0)&gt;=71,"4.0",IF(ROUND(F3,0)&gt;=61,"3.5",IF(ROUND(F3,0)&gt;=51,"3.0","2.0"))))))</f>
        <v>3.0</v>
      </c>
      <c r="H3" s="53"/>
      <c r="I3" s="54" t="str">
        <f t="shared" ref="I3:I18" si="1">IF(ISBLANK(H3),"",H3/H$2*100+C3)</f>
        <v/>
      </c>
      <c r="J3" s="55" t="str">
        <f t="shared" ref="J3:J18" si="2">IF(I3="","",IF(ROUND(I3,0)&gt;=91,"3.5",IF(ROUND(I3,0)&gt;=51,"3.0","2.0")))</f>
        <v/>
      </c>
      <c r="K3" s="53"/>
      <c r="L3" s="54" t="str">
        <f>IF(ISBLANK(K3),"",K3/K$2*100)</f>
        <v/>
      </c>
      <c r="M3" s="55" t="str">
        <f>IF(L3="","",IF(ROUND(L3,0)&gt;=50,"3.0","2.0"))</f>
        <v/>
      </c>
      <c r="O3" s="56" t="str">
        <f t="shared" ref="O3:O18" si="3">IF(AND(G3="",J3=""),"",IF(J3="",G3,J3))</f>
        <v>3.0</v>
      </c>
      <c r="P3" s="57">
        <f t="shared" ref="P3:P18" si="4">IF(AND(G3="",J3=""),"",IF(J3="",$G$2,$J$2))</f>
        <v>46054</v>
      </c>
    </row>
    <row r="4" spans="1:16" ht="19.899999999999999" customHeight="1">
      <c r="A4" s="12">
        <v>2</v>
      </c>
      <c r="B4" s="12" t="s">
        <v>101</v>
      </c>
      <c r="C4" s="51"/>
      <c r="D4" s="52">
        <v>4</v>
      </c>
      <c r="E4" s="39">
        <f t="shared" ref="E4:E18" si="5">IF(ISBLANK(D4),"",D4/D$2)</f>
        <v>0.25</v>
      </c>
      <c r="F4" s="14">
        <f t="shared" si="0"/>
        <v>25</v>
      </c>
      <c r="G4" s="15" t="str">
        <f t="shared" ref="G4:G18" si="6">IF(F4="","",IF(ROUND(F4,0)&gt;=91,"5.0",IF(ROUND(F4,0)&gt;=81,"4.5",IF(ROUND(F4,0)&gt;=71,"4.0",IF(ROUND(F4,0)&gt;=61,"3.5",IF(ROUND(F4,0)&gt;=51,"3.0","2.0"))))))</f>
        <v>2.0</v>
      </c>
      <c r="H4" s="53">
        <v>4</v>
      </c>
      <c r="I4" s="54">
        <f t="shared" si="1"/>
        <v>25</v>
      </c>
      <c r="J4" s="55" t="str">
        <f t="shared" si="2"/>
        <v>2.0</v>
      </c>
      <c r="K4" s="53">
        <v>12</v>
      </c>
      <c r="L4" s="54">
        <f t="shared" ref="L4:L18" si="7">IF(ISBLANK(K4),"",K4/K$2*100)</f>
        <v>75</v>
      </c>
      <c r="M4" s="55" t="str">
        <f t="shared" ref="M4:M18" si="8">IF(L4="","",IF(ROUND(L4,0)&gt;=50,"3.0","2.0"))</f>
        <v>3.0</v>
      </c>
      <c r="O4" s="56" t="s">
        <v>7</v>
      </c>
      <c r="P4" s="57">
        <v>46109</v>
      </c>
    </row>
    <row r="5" spans="1:16" ht="19.899999999999999" customHeight="1">
      <c r="A5" s="12">
        <v>3</v>
      </c>
      <c r="B5" s="12" t="s">
        <v>102</v>
      </c>
      <c r="C5" s="51">
        <v>5</v>
      </c>
      <c r="D5" s="52">
        <v>11</v>
      </c>
      <c r="E5" s="39">
        <f t="shared" si="5"/>
        <v>0.6875</v>
      </c>
      <c r="F5" s="14">
        <f t="shared" si="0"/>
        <v>73.75</v>
      </c>
      <c r="G5" s="15" t="str">
        <f t="shared" si="6"/>
        <v>4.0</v>
      </c>
      <c r="H5" s="53"/>
      <c r="I5" s="54" t="str">
        <f t="shared" si="1"/>
        <v/>
      </c>
      <c r="J5" s="55" t="str">
        <f t="shared" si="2"/>
        <v/>
      </c>
      <c r="K5" s="53"/>
      <c r="L5" s="54" t="str">
        <f t="shared" si="7"/>
        <v/>
      </c>
      <c r="M5" s="55" t="str">
        <f t="shared" si="8"/>
        <v/>
      </c>
      <c r="O5" s="56" t="str">
        <f t="shared" si="3"/>
        <v>4.0</v>
      </c>
      <c r="P5" s="57">
        <f t="shared" si="4"/>
        <v>46054</v>
      </c>
    </row>
    <row r="6" spans="1:16" ht="19.899999999999999" customHeight="1">
      <c r="A6" s="12">
        <v>4</v>
      </c>
      <c r="B6" s="12" t="s">
        <v>103</v>
      </c>
      <c r="C6" s="51">
        <v>5</v>
      </c>
      <c r="D6" s="52">
        <v>9</v>
      </c>
      <c r="E6" s="39">
        <f t="shared" si="5"/>
        <v>0.5625</v>
      </c>
      <c r="F6" s="14">
        <f t="shared" si="0"/>
        <v>61.25</v>
      </c>
      <c r="G6" s="15" t="str">
        <f t="shared" si="6"/>
        <v>3.5</v>
      </c>
      <c r="H6" s="53"/>
      <c r="I6" s="54" t="str">
        <f t="shared" si="1"/>
        <v/>
      </c>
      <c r="J6" s="55" t="str">
        <f t="shared" si="2"/>
        <v/>
      </c>
      <c r="K6" s="53"/>
      <c r="L6" s="54" t="str">
        <f t="shared" si="7"/>
        <v/>
      </c>
      <c r="M6" s="55" t="str">
        <f t="shared" si="8"/>
        <v/>
      </c>
      <c r="O6" s="56" t="str">
        <f t="shared" si="3"/>
        <v>3.5</v>
      </c>
      <c r="P6" s="57">
        <f t="shared" si="4"/>
        <v>46054</v>
      </c>
    </row>
    <row r="7" spans="1:16" ht="19.899999999999999" customHeight="1">
      <c r="A7" s="12">
        <v>5</v>
      </c>
      <c r="B7" s="12" t="s">
        <v>104</v>
      </c>
      <c r="C7" s="51">
        <v>5</v>
      </c>
      <c r="D7" s="52">
        <v>11</v>
      </c>
      <c r="E7" s="39">
        <f t="shared" si="5"/>
        <v>0.6875</v>
      </c>
      <c r="F7" s="14">
        <f t="shared" si="0"/>
        <v>73.75</v>
      </c>
      <c r="G7" s="15" t="str">
        <f t="shared" si="6"/>
        <v>4.0</v>
      </c>
      <c r="H7" s="53"/>
      <c r="I7" s="54" t="str">
        <f t="shared" si="1"/>
        <v/>
      </c>
      <c r="J7" s="55" t="str">
        <f t="shared" si="2"/>
        <v/>
      </c>
      <c r="K7" s="53"/>
      <c r="L7" s="54" t="str">
        <f t="shared" si="7"/>
        <v/>
      </c>
      <c r="M7" s="55" t="str">
        <f t="shared" si="8"/>
        <v/>
      </c>
      <c r="O7" s="56" t="str">
        <f t="shared" si="3"/>
        <v>4.0</v>
      </c>
      <c r="P7" s="57">
        <f t="shared" si="4"/>
        <v>46054</v>
      </c>
    </row>
    <row r="8" spans="1:16" ht="19.899999999999999" customHeight="1">
      <c r="A8" s="12">
        <v>6</v>
      </c>
      <c r="B8" s="12" t="s">
        <v>105</v>
      </c>
      <c r="C8" s="51"/>
      <c r="D8" s="52"/>
      <c r="E8" s="39" t="str">
        <f t="shared" si="5"/>
        <v/>
      </c>
      <c r="F8" s="14" t="str">
        <f t="shared" si="0"/>
        <v/>
      </c>
      <c r="G8" s="15" t="str">
        <f t="shared" si="6"/>
        <v/>
      </c>
      <c r="H8" s="53"/>
      <c r="I8" s="54" t="str">
        <f t="shared" si="1"/>
        <v/>
      </c>
      <c r="J8" s="55" t="str">
        <f t="shared" si="2"/>
        <v/>
      </c>
      <c r="K8" s="53"/>
      <c r="L8" s="54" t="str">
        <f t="shared" si="7"/>
        <v/>
      </c>
      <c r="M8" s="55" t="str">
        <f t="shared" si="8"/>
        <v/>
      </c>
      <c r="O8" s="56" t="str">
        <f t="shared" si="3"/>
        <v/>
      </c>
      <c r="P8" s="57" t="str">
        <f t="shared" si="4"/>
        <v/>
      </c>
    </row>
    <row r="9" spans="1:16" ht="19.899999999999999" customHeight="1">
      <c r="A9" s="12">
        <v>7</v>
      </c>
      <c r="B9" s="12" t="s">
        <v>106</v>
      </c>
      <c r="C9" s="51"/>
      <c r="D9" s="52">
        <v>4</v>
      </c>
      <c r="E9" s="39">
        <f t="shared" si="5"/>
        <v>0.25</v>
      </c>
      <c r="F9" s="14">
        <f t="shared" si="0"/>
        <v>25</v>
      </c>
      <c r="G9" s="15" t="str">
        <f t="shared" si="6"/>
        <v>2.0</v>
      </c>
      <c r="H9" s="53">
        <v>4</v>
      </c>
      <c r="I9" s="54">
        <f t="shared" si="1"/>
        <v>25</v>
      </c>
      <c r="J9" s="55" t="str">
        <f t="shared" si="2"/>
        <v>2.0</v>
      </c>
      <c r="K9" s="53">
        <v>7</v>
      </c>
      <c r="L9" s="54">
        <f t="shared" si="7"/>
        <v>43.75</v>
      </c>
      <c r="M9" s="55" t="str">
        <f t="shared" si="8"/>
        <v>2.0</v>
      </c>
      <c r="O9" s="56" t="s">
        <v>14</v>
      </c>
      <c r="P9" s="57">
        <v>46109</v>
      </c>
    </row>
    <row r="10" spans="1:16" ht="19.899999999999999" customHeight="1">
      <c r="A10" s="12">
        <v>8</v>
      </c>
      <c r="B10" s="12" t="s">
        <v>107</v>
      </c>
      <c r="C10" s="51"/>
      <c r="D10" s="52">
        <v>1</v>
      </c>
      <c r="E10" s="39">
        <f t="shared" si="5"/>
        <v>6.25E-2</v>
      </c>
      <c r="F10" s="14">
        <f t="shared" si="0"/>
        <v>6.25</v>
      </c>
      <c r="G10" s="15" t="str">
        <f t="shared" si="6"/>
        <v>2.0</v>
      </c>
      <c r="H10" s="53">
        <v>0</v>
      </c>
      <c r="I10" s="54">
        <f t="shared" si="1"/>
        <v>0</v>
      </c>
      <c r="J10" s="55" t="str">
        <f t="shared" si="2"/>
        <v>2.0</v>
      </c>
      <c r="K10" s="53">
        <v>1</v>
      </c>
      <c r="L10" s="54">
        <f t="shared" si="7"/>
        <v>6.25</v>
      </c>
      <c r="M10" s="55" t="str">
        <f t="shared" si="8"/>
        <v>2.0</v>
      </c>
      <c r="O10" s="56" t="s">
        <v>14</v>
      </c>
      <c r="P10" s="57">
        <v>46109</v>
      </c>
    </row>
    <row r="11" spans="1:16" ht="19.899999999999999" customHeight="1">
      <c r="A11" s="12">
        <v>9</v>
      </c>
      <c r="B11" s="12" t="s">
        <v>108</v>
      </c>
      <c r="C11" s="51">
        <v>5</v>
      </c>
      <c r="D11" s="52">
        <v>8</v>
      </c>
      <c r="E11" s="39">
        <f t="shared" si="5"/>
        <v>0.5</v>
      </c>
      <c r="F11" s="14">
        <f t="shared" si="0"/>
        <v>55</v>
      </c>
      <c r="G11" s="15" t="str">
        <f t="shared" si="6"/>
        <v>3.0</v>
      </c>
      <c r="H11" s="53"/>
      <c r="I11" s="54" t="str">
        <f t="shared" si="1"/>
        <v/>
      </c>
      <c r="J11" s="55" t="str">
        <f t="shared" si="2"/>
        <v/>
      </c>
      <c r="K11" s="53"/>
      <c r="L11" s="54" t="str">
        <f t="shared" si="7"/>
        <v/>
      </c>
      <c r="M11" s="55" t="str">
        <f t="shared" si="8"/>
        <v/>
      </c>
      <c r="O11" s="56" t="str">
        <f t="shared" si="3"/>
        <v>3.0</v>
      </c>
      <c r="P11" s="57">
        <f t="shared" si="4"/>
        <v>46054</v>
      </c>
    </row>
    <row r="12" spans="1:16" ht="19.899999999999999" customHeight="1">
      <c r="A12" s="12">
        <v>10</v>
      </c>
      <c r="B12" s="12" t="s">
        <v>109</v>
      </c>
      <c r="C12" s="51">
        <v>5</v>
      </c>
      <c r="D12" s="52">
        <v>12</v>
      </c>
      <c r="E12" s="39">
        <f t="shared" si="5"/>
        <v>0.75</v>
      </c>
      <c r="F12" s="14">
        <f t="shared" si="0"/>
        <v>80</v>
      </c>
      <c r="G12" s="15" t="str">
        <f t="shared" si="6"/>
        <v>4.0</v>
      </c>
      <c r="H12" s="53"/>
      <c r="I12" s="54" t="str">
        <f t="shared" si="1"/>
        <v/>
      </c>
      <c r="J12" s="55" t="str">
        <f t="shared" si="2"/>
        <v/>
      </c>
      <c r="K12" s="53"/>
      <c r="L12" s="54" t="str">
        <f t="shared" si="7"/>
        <v/>
      </c>
      <c r="M12" s="55" t="str">
        <f t="shared" si="8"/>
        <v/>
      </c>
      <c r="O12" s="56" t="str">
        <f t="shared" si="3"/>
        <v>4.0</v>
      </c>
      <c r="P12" s="57">
        <f t="shared" si="4"/>
        <v>46054</v>
      </c>
    </row>
    <row r="13" spans="1:16" ht="19.899999999999999" customHeight="1">
      <c r="A13" s="12">
        <v>11</v>
      </c>
      <c r="B13" s="12" t="s">
        <v>110</v>
      </c>
      <c r="C13" s="51"/>
      <c r="D13" s="52">
        <v>3</v>
      </c>
      <c r="E13" s="39">
        <f t="shared" si="5"/>
        <v>0.1875</v>
      </c>
      <c r="F13" s="14">
        <f t="shared" si="0"/>
        <v>18.75</v>
      </c>
      <c r="G13" s="15" t="str">
        <f t="shared" si="6"/>
        <v>2.0</v>
      </c>
      <c r="H13" s="53">
        <v>7</v>
      </c>
      <c r="I13" s="54">
        <f t="shared" si="1"/>
        <v>43.75</v>
      </c>
      <c r="J13" s="55" t="str">
        <f t="shared" si="2"/>
        <v>2.0</v>
      </c>
      <c r="K13" s="53">
        <v>10</v>
      </c>
      <c r="L13" s="54">
        <f t="shared" si="7"/>
        <v>62.5</v>
      </c>
      <c r="M13" s="55" t="str">
        <f t="shared" si="8"/>
        <v>3.0</v>
      </c>
      <c r="O13" s="56" t="s">
        <v>7</v>
      </c>
      <c r="P13" s="57">
        <v>46109</v>
      </c>
    </row>
    <row r="14" spans="1:16" ht="19.899999999999999" customHeight="1">
      <c r="A14" s="12">
        <v>12</v>
      </c>
      <c r="B14" s="12" t="s">
        <v>111</v>
      </c>
      <c r="C14" s="51"/>
      <c r="D14" s="52"/>
      <c r="E14" s="39" t="str">
        <f t="shared" si="5"/>
        <v/>
      </c>
      <c r="F14" s="14" t="str">
        <f t="shared" si="0"/>
        <v/>
      </c>
      <c r="G14" s="15" t="str">
        <f t="shared" si="6"/>
        <v/>
      </c>
      <c r="H14" s="53"/>
      <c r="I14" s="54" t="str">
        <f t="shared" si="1"/>
        <v/>
      </c>
      <c r="J14" s="55" t="str">
        <f t="shared" si="2"/>
        <v/>
      </c>
      <c r="K14" s="53"/>
      <c r="L14" s="54" t="str">
        <f t="shared" si="7"/>
        <v/>
      </c>
      <c r="M14" s="55" t="str">
        <f t="shared" si="8"/>
        <v/>
      </c>
      <c r="O14" s="56" t="str">
        <f t="shared" si="3"/>
        <v/>
      </c>
      <c r="P14" s="57" t="str">
        <f t="shared" si="4"/>
        <v/>
      </c>
    </row>
    <row r="15" spans="1:16" ht="19.899999999999999" customHeight="1">
      <c r="A15" s="12">
        <v>13</v>
      </c>
      <c r="B15" s="12" t="s">
        <v>112</v>
      </c>
      <c r="C15" s="51">
        <v>5</v>
      </c>
      <c r="D15" s="52">
        <v>9</v>
      </c>
      <c r="E15" s="39">
        <f t="shared" si="5"/>
        <v>0.5625</v>
      </c>
      <c r="F15" s="14">
        <f t="shared" si="0"/>
        <v>61.25</v>
      </c>
      <c r="G15" s="15" t="str">
        <f t="shared" si="6"/>
        <v>3.5</v>
      </c>
      <c r="H15" s="53"/>
      <c r="I15" s="54" t="str">
        <f t="shared" si="1"/>
        <v/>
      </c>
      <c r="J15" s="55" t="str">
        <f t="shared" si="2"/>
        <v/>
      </c>
      <c r="K15" s="53"/>
      <c r="L15" s="54" t="str">
        <f t="shared" si="7"/>
        <v/>
      </c>
      <c r="M15" s="55" t="str">
        <f t="shared" si="8"/>
        <v/>
      </c>
      <c r="O15" s="56" t="str">
        <f t="shared" si="3"/>
        <v>3.5</v>
      </c>
      <c r="P15" s="57">
        <f t="shared" si="4"/>
        <v>46054</v>
      </c>
    </row>
    <row r="16" spans="1:16" ht="19.899999999999999" customHeight="1">
      <c r="A16" s="12">
        <v>14</v>
      </c>
      <c r="B16" s="12" t="s">
        <v>113</v>
      </c>
      <c r="C16" s="51"/>
      <c r="D16" s="52">
        <v>5</v>
      </c>
      <c r="E16" s="39">
        <f t="shared" si="5"/>
        <v>0.3125</v>
      </c>
      <c r="F16" s="14">
        <f t="shared" si="0"/>
        <v>31.25</v>
      </c>
      <c r="G16" s="15" t="str">
        <f t="shared" si="6"/>
        <v>2.0</v>
      </c>
      <c r="H16" s="53">
        <v>11</v>
      </c>
      <c r="I16" s="54">
        <f t="shared" si="1"/>
        <v>68.75</v>
      </c>
      <c r="J16" s="55" t="str">
        <f t="shared" si="2"/>
        <v>3.0</v>
      </c>
      <c r="K16" s="53"/>
      <c r="L16" s="54" t="str">
        <f t="shared" si="7"/>
        <v/>
      </c>
      <c r="M16" s="55" t="str">
        <f t="shared" si="8"/>
        <v/>
      </c>
      <c r="O16" s="56" t="str">
        <f t="shared" si="3"/>
        <v>3.0</v>
      </c>
      <c r="P16" s="57">
        <f t="shared" si="4"/>
        <v>46081</v>
      </c>
    </row>
    <row r="17" spans="1:16" ht="19.899999999999999" customHeight="1">
      <c r="A17" s="12">
        <v>15</v>
      </c>
      <c r="B17" s="12" t="s">
        <v>114</v>
      </c>
      <c r="C17" s="51">
        <v>5</v>
      </c>
      <c r="D17" s="52">
        <v>8</v>
      </c>
      <c r="E17" s="39">
        <f t="shared" si="5"/>
        <v>0.5</v>
      </c>
      <c r="F17" s="14">
        <f t="shared" si="0"/>
        <v>55</v>
      </c>
      <c r="G17" s="15" t="str">
        <f t="shared" si="6"/>
        <v>3.0</v>
      </c>
      <c r="H17" s="53"/>
      <c r="I17" s="54" t="str">
        <f t="shared" si="1"/>
        <v/>
      </c>
      <c r="J17" s="55" t="str">
        <f t="shared" si="2"/>
        <v/>
      </c>
      <c r="K17" s="53"/>
      <c r="L17" s="54" t="str">
        <f t="shared" si="7"/>
        <v/>
      </c>
      <c r="M17" s="55" t="str">
        <f t="shared" si="8"/>
        <v/>
      </c>
      <c r="O17" s="56" t="str">
        <f t="shared" si="3"/>
        <v>3.0</v>
      </c>
      <c r="P17" s="57">
        <f t="shared" si="4"/>
        <v>46054</v>
      </c>
    </row>
    <row r="18" spans="1:16" ht="19.899999999999999" customHeight="1">
      <c r="A18" s="12">
        <v>16</v>
      </c>
      <c r="B18" s="12" t="s">
        <v>115</v>
      </c>
      <c r="C18" s="51"/>
      <c r="D18" s="52">
        <v>5</v>
      </c>
      <c r="E18" s="39">
        <f t="shared" si="5"/>
        <v>0.3125</v>
      </c>
      <c r="F18" s="14">
        <f t="shared" si="0"/>
        <v>31.25</v>
      </c>
      <c r="G18" s="15" t="str">
        <f t="shared" si="6"/>
        <v>2.0</v>
      </c>
      <c r="H18" s="53">
        <v>2</v>
      </c>
      <c r="I18" s="54">
        <f t="shared" si="1"/>
        <v>12.5</v>
      </c>
      <c r="J18" s="55" t="str">
        <f t="shared" si="2"/>
        <v>2.0</v>
      </c>
      <c r="K18" s="53">
        <v>1</v>
      </c>
      <c r="L18" s="54">
        <f t="shared" si="7"/>
        <v>6.25</v>
      </c>
      <c r="M18" s="55" t="str">
        <f t="shared" si="8"/>
        <v>2.0</v>
      </c>
      <c r="O18" s="56" t="s">
        <v>14</v>
      </c>
      <c r="P18" s="57">
        <v>46109</v>
      </c>
    </row>
    <row r="19" spans="1:16" ht="25.15" customHeight="1">
      <c r="E19" s="16">
        <f>IFERROR(AVERAGE(E$3:E18),"")</f>
        <v>0.4375</v>
      </c>
      <c r="H19"/>
      <c r="I19"/>
      <c r="K19"/>
      <c r="L19"/>
      <c r="N19" s="7"/>
      <c r="P19" s="7"/>
    </row>
    <row r="20" spans="1:16" s="17" customFormat="1" ht="20.100000000000001" customHeight="1" thickBot="1">
      <c r="H20"/>
      <c r="I20"/>
      <c r="K20"/>
      <c r="L20"/>
      <c r="N20" s="58"/>
    </row>
    <row r="21" spans="1:16" ht="19.899999999999999" customHeight="1">
      <c r="D21" s="18" t="s">
        <v>9</v>
      </c>
      <c r="E21" s="19">
        <f>COUNTIF(E$3:E18,"&gt;50%")</f>
        <v>5</v>
      </c>
      <c r="F21" s="20" t="s">
        <v>10</v>
      </c>
      <c r="G21" s="20">
        <f t="shared" ref="G21:G26" si="9">COUNTIF(G$3:G$18,F21)</f>
        <v>0</v>
      </c>
      <c r="H21" s="59">
        <f>IFERROR(G21/$G$27,"")</f>
        <v>0</v>
      </c>
      <c r="I21" s="20" t="s">
        <v>10</v>
      </c>
      <c r="J21" s="20">
        <f t="shared" ref="J21:J26" si="10">COUNTIF(J$3:J$18,F21)</f>
        <v>0</v>
      </c>
      <c r="K21" s="59"/>
      <c r="L21" s="20" t="s">
        <v>10</v>
      </c>
      <c r="M21" s="20">
        <f>COUNTIF(M$3:M$18,L21)</f>
        <v>0</v>
      </c>
      <c r="O21" s="20">
        <f t="shared" ref="O21:O26" si="11">COUNTIF(O$3:O$18,F21)</f>
        <v>0</v>
      </c>
      <c r="P21" s="59">
        <f>IFERROR(O21/$O$27,"")</f>
        <v>0</v>
      </c>
    </row>
    <row r="22" spans="1:16" ht="19.899999999999999" customHeight="1" thickBot="1">
      <c r="D22" s="21" t="s">
        <v>11</v>
      </c>
      <c r="E22" s="22">
        <f>COUNTIF(E$3:E18,"&lt;=50%")</f>
        <v>9</v>
      </c>
      <c r="F22" s="23" t="s">
        <v>12</v>
      </c>
      <c r="G22" s="23">
        <f t="shared" si="9"/>
        <v>0</v>
      </c>
      <c r="H22" s="59">
        <f t="shared" ref="H22:H26" si="12">IFERROR(G22/$G$27,"")</f>
        <v>0</v>
      </c>
      <c r="I22" s="23" t="s">
        <v>12</v>
      </c>
      <c r="J22" s="23">
        <f t="shared" si="10"/>
        <v>0</v>
      </c>
      <c r="K22" s="59"/>
      <c r="L22" s="23" t="s">
        <v>12</v>
      </c>
      <c r="M22" s="23">
        <f t="shared" ref="M22:M26" si="13">COUNTIF(M$3:M$18,L22)</f>
        <v>0</v>
      </c>
      <c r="O22" s="23">
        <f t="shared" si="11"/>
        <v>0</v>
      </c>
      <c r="P22" s="59">
        <f t="shared" ref="P22:P26" si="14">IFERROR(O22/$O$27,"")</f>
        <v>0</v>
      </c>
    </row>
    <row r="23" spans="1:16" ht="19.899999999999999" customHeight="1">
      <c r="F23" s="23" t="s">
        <v>13</v>
      </c>
      <c r="G23" s="23">
        <f t="shared" si="9"/>
        <v>3</v>
      </c>
      <c r="H23" s="59">
        <f t="shared" si="12"/>
        <v>0.21428571428571427</v>
      </c>
      <c r="I23" s="23" t="s">
        <v>13</v>
      </c>
      <c r="J23" s="23">
        <f t="shared" si="10"/>
        <v>0</v>
      </c>
      <c r="K23" s="59"/>
      <c r="L23" s="23" t="s">
        <v>13</v>
      </c>
      <c r="M23" s="23">
        <f t="shared" si="13"/>
        <v>0</v>
      </c>
      <c r="O23" s="23">
        <f t="shared" si="11"/>
        <v>3</v>
      </c>
      <c r="P23" s="59">
        <f t="shared" si="14"/>
        <v>0.21428571428571427</v>
      </c>
    </row>
    <row r="24" spans="1:16" ht="19.899999999999999" customHeight="1">
      <c r="F24" s="23" t="s">
        <v>8</v>
      </c>
      <c r="G24" s="23">
        <f t="shared" si="9"/>
        <v>2</v>
      </c>
      <c r="H24" s="59">
        <f t="shared" si="12"/>
        <v>0.14285714285714285</v>
      </c>
      <c r="I24" s="23" t="s">
        <v>8</v>
      </c>
      <c r="J24" s="23">
        <f t="shared" si="10"/>
        <v>0</v>
      </c>
      <c r="K24" s="59"/>
      <c r="L24" s="23" t="s">
        <v>8</v>
      </c>
      <c r="M24" s="23">
        <f t="shared" si="13"/>
        <v>0</v>
      </c>
      <c r="O24" s="23">
        <f t="shared" si="11"/>
        <v>2</v>
      </c>
      <c r="P24" s="59">
        <f t="shared" si="14"/>
        <v>0.14285714285714285</v>
      </c>
    </row>
    <row r="25" spans="1:16" ht="19.899999999999999" customHeight="1">
      <c r="F25" s="23" t="s">
        <v>7</v>
      </c>
      <c r="G25" s="23">
        <f t="shared" si="9"/>
        <v>3</v>
      </c>
      <c r="H25" s="59">
        <f t="shared" si="12"/>
        <v>0.21428571428571427</v>
      </c>
      <c r="I25" s="23" t="s">
        <v>7</v>
      </c>
      <c r="J25" s="23">
        <f t="shared" si="10"/>
        <v>1</v>
      </c>
      <c r="K25" s="59"/>
      <c r="L25" s="23" t="s">
        <v>7</v>
      </c>
      <c r="M25" s="23">
        <f t="shared" si="13"/>
        <v>2</v>
      </c>
      <c r="O25" s="23">
        <f t="shared" si="11"/>
        <v>6</v>
      </c>
      <c r="P25" s="59">
        <f t="shared" si="14"/>
        <v>0.42857142857142855</v>
      </c>
    </row>
    <row r="26" spans="1:16" ht="19.899999999999999" customHeight="1" thickBot="1">
      <c r="F26" s="24" t="s">
        <v>14</v>
      </c>
      <c r="G26" s="24">
        <f t="shared" si="9"/>
        <v>6</v>
      </c>
      <c r="H26" s="59">
        <f t="shared" si="12"/>
        <v>0.42857142857142855</v>
      </c>
      <c r="I26" s="24" t="s">
        <v>14</v>
      </c>
      <c r="J26" s="24">
        <f t="shared" si="10"/>
        <v>5</v>
      </c>
      <c r="K26" s="59"/>
      <c r="L26" s="24" t="s">
        <v>14</v>
      </c>
      <c r="M26" s="24">
        <f t="shared" si="13"/>
        <v>3</v>
      </c>
      <c r="O26" s="24">
        <f t="shared" si="11"/>
        <v>3</v>
      </c>
      <c r="P26" s="59">
        <f t="shared" si="14"/>
        <v>0.21428571428571427</v>
      </c>
    </row>
    <row r="27" spans="1:16" ht="19.899999999999999" customHeight="1">
      <c r="F27" s="25" t="s">
        <v>15</v>
      </c>
      <c r="G27" s="26">
        <f>SUM(G21:G26)</f>
        <v>14</v>
      </c>
      <c r="H27" s="26"/>
      <c r="I27" s="25" t="s">
        <v>15</v>
      </c>
      <c r="J27" s="26">
        <f>SUM(J21:J26)</f>
        <v>6</v>
      </c>
      <c r="K27" s="26"/>
      <c r="L27" s="25" t="s">
        <v>15</v>
      </c>
      <c r="M27" s="26">
        <f>SUM(M21:M26)</f>
        <v>5</v>
      </c>
      <c r="O27" s="26">
        <f>SUM(O21:O26)</f>
        <v>14</v>
      </c>
      <c r="P27" s="7"/>
    </row>
  </sheetData>
  <conditionalFormatting sqref="C3:C18">
    <cfRule type="cellIs" dxfId="38" priority="45" operator="lessThan">
      <formula>0</formula>
    </cfRule>
    <cfRule type="cellIs" dxfId="37" priority="46" operator="greaterThan">
      <formula>0</formula>
    </cfRule>
  </conditionalFormatting>
  <conditionalFormatting sqref="E3:E18">
    <cfRule type="dataBar" priority="43">
      <dataBar>
        <cfvo type="num" val="0"/>
        <cfvo type="num" val="1"/>
        <color theme="9" tint="0.39997558519241921"/>
      </dataBar>
      <extLst>
        <ext xmlns:x14="http://schemas.microsoft.com/office/spreadsheetml/2009/9/main" uri="{B025F937-C7B1-47D3-B67F-A62EFF666E3E}">
          <x14:id>{BD53B2AF-DDE5-4267-A6DD-044A56086A6B}</x14:id>
        </ext>
      </extLst>
    </cfRule>
  </conditionalFormatting>
  <conditionalFormatting sqref="O3:O18 G3:G18">
    <cfRule type="cellIs" dxfId="35" priority="40" stopIfTrue="1" operator="equal">
      <formula>"3.5"</formula>
    </cfRule>
  </conditionalFormatting>
  <conditionalFormatting sqref="O3:O18 G3:G18">
    <cfRule type="cellIs" dxfId="34" priority="37" stopIfTrue="1" operator="equal">
      <formula>"5.0"</formula>
    </cfRule>
    <cfRule type="cellIs" dxfId="33" priority="38" stopIfTrue="1" operator="equal">
      <formula>"4.5"</formula>
    </cfRule>
    <cfRule type="cellIs" dxfId="32" priority="39" stopIfTrue="1" operator="equal">
      <formula>"4.0"</formula>
    </cfRule>
    <cfRule type="cellIs" dxfId="31" priority="41" stopIfTrue="1" operator="equal">
      <formula>"3.0"</formula>
    </cfRule>
    <cfRule type="cellIs" dxfId="30" priority="42" stopIfTrue="1" operator="equal">
      <formula>"2.0"</formula>
    </cfRule>
  </conditionalFormatting>
  <conditionalFormatting sqref="F21:F26">
    <cfRule type="cellIs" dxfId="29" priority="34" stopIfTrue="1" operator="equal">
      <formula>"3.5"</formula>
    </cfRule>
  </conditionalFormatting>
  <conditionalFormatting sqref="F21:F26">
    <cfRule type="cellIs" dxfId="28" priority="31" stopIfTrue="1" operator="equal">
      <formula>"5.0"</formula>
    </cfRule>
    <cfRule type="cellIs" dxfId="27" priority="32" stopIfTrue="1" operator="equal">
      <formula>"4.5"</formula>
    </cfRule>
    <cfRule type="cellIs" dxfId="26" priority="33" stopIfTrue="1" operator="equal">
      <formula>"4.0"</formula>
    </cfRule>
    <cfRule type="cellIs" dxfId="25" priority="35" stopIfTrue="1" operator="equal">
      <formula>"3.0"</formula>
    </cfRule>
    <cfRule type="cellIs" dxfId="24" priority="36" stopIfTrue="1" operator="equal">
      <formula>"2.0"</formula>
    </cfRule>
  </conditionalFormatting>
  <conditionalFormatting sqref="F3:F18 I3:I18">
    <cfRule type="dataBar" priority="30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{CBE6DF52-BB20-4064-AC37-930C7E868B90}</x14:id>
        </ext>
      </extLst>
    </cfRule>
  </conditionalFormatting>
  <conditionalFormatting sqref="G21:G27">
    <cfRule type="dataBar" priority="29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{A5C105C9-7E41-4B2E-A1DD-C405EC58CD42}</x14:id>
        </ext>
      </extLst>
    </cfRule>
  </conditionalFormatting>
  <conditionalFormatting sqref="O21:O27">
    <cfRule type="dataBar" priority="28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{BD067AD6-17A7-4C05-A921-C0590B401744}</x14:id>
        </ext>
      </extLst>
    </cfRule>
  </conditionalFormatting>
  <conditionalFormatting sqref="J21:J27">
    <cfRule type="dataBar" priority="2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{21297591-B12B-4835-9D1B-88139039BBCF}</x14:id>
        </ext>
      </extLst>
    </cfRule>
  </conditionalFormatting>
  <conditionalFormatting sqref="I21:I26">
    <cfRule type="cellIs" dxfId="23" priority="18" stopIfTrue="1" operator="equal">
      <formula>"3.5"</formula>
    </cfRule>
  </conditionalFormatting>
  <conditionalFormatting sqref="I21:I26">
    <cfRule type="cellIs" dxfId="22" priority="15" stopIfTrue="1" operator="equal">
      <formula>"5.0"</formula>
    </cfRule>
    <cfRule type="cellIs" dxfId="21" priority="16" stopIfTrue="1" operator="equal">
      <formula>"4.5"</formula>
    </cfRule>
    <cfRule type="cellIs" dxfId="20" priority="17" stopIfTrue="1" operator="equal">
      <formula>"4.0"</formula>
    </cfRule>
    <cfRule type="cellIs" dxfId="19" priority="19" stopIfTrue="1" operator="equal">
      <formula>"3.0"</formula>
    </cfRule>
    <cfRule type="cellIs" dxfId="18" priority="20" stopIfTrue="1" operator="equal">
      <formula>"2.0"</formula>
    </cfRule>
  </conditionalFormatting>
  <conditionalFormatting sqref="J3:J18">
    <cfRule type="cellIs" dxfId="17" priority="22" stopIfTrue="1" operator="equal">
      <formula>"5.0"</formula>
    </cfRule>
    <cfRule type="cellIs" dxfId="16" priority="23" stopIfTrue="1" operator="equal">
      <formula>"4.5"</formula>
    </cfRule>
    <cfRule type="cellIs" dxfId="15" priority="24" stopIfTrue="1" operator="equal">
      <formula>"4.0"</formula>
    </cfRule>
    <cfRule type="cellIs" dxfId="14" priority="25" stopIfTrue="1" operator="equal">
      <formula>"3.5"</formula>
    </cfRule>
    <cfRule type="cellIs" dxfId="13" priority="26" stopIfTrue="1" operator="equal">
      <formula>"3.0"</formula>
    </cfRule>
    <cfRule type="cellIs" dxfId="12" priority="27" stopIfTrue="1" operator="equal">
      <formula>"2.0"</formula>
    </cfRule>
  </conditionalFormatting>
  <conditionalFormatting sqref="P3:P18">
    <cfRule type="colorScale" priority="47">
      <colorScale>
        <cfvo type="min"/>
        <cfvo type="percentile" val="50"/>
        <cfvo type="max"/>
        <color rgb="FF63BE7B"/>
        <color theme="7" tint="0.79998168889431442"/>
        <color theme="7" tint="0.39997558519241921"/>
      </colorScale>
    </cfRule>
  </conditionalFormatting>
  <conditionalFormatting sqref="M21:M27">
    <cfRule type="dataBar" priority="8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{3FEA27BE-A706-4AAE-AF11-540F9E32CD92}</x14:id>
        </ext>
      </extLst>
    </cfRule>
  </conditionalFormatting>
  <conditionalFormatting sqref="M3:M18">
    <cfRule type="cellIs" dxfId="11" priority="9" stopIfTrue="1" operator="equal">
      <formula>"5.0"</formula>
    </cfRule>
    <cfRule type="cellIs" dxfId="10" priority="10" stopIfTrue="1" operator="equal">
      <formula>"4.5"</formula>
    </cfRule>
    <cfRule type="cellIs" dxfId="9" priority="11" stopIfTrue="1" operator="equal">
      <formula>"4.0"</formula>
    </cfRule>
    <cfRule type="cellIs" dxfId="8" priority="12" stopIfTrue="1" operator="equal">
      <formula>"3.5"</formula>
    </cfRule>
    <cfRule type="cellIs" dxfId="7" priority="13" stopIfTrue="1" operator="equal">
      <formula>"3.0"</formula>
    </cfRule>
    <cfRule type="cellIs" dxfId="6" priority="14" stopIfTrue="1" operator="equal">
      <formula>"2.0"</formula>
    </cfRule>
  </conditionalFormatting>
  <conditionalFormatting sqref="L3:L18">
    <cfRule type="dataBar" priority="7">
      <dataBar>
        <cfvo type="num" val="0"/>
        <cfvo type="num" val="100"/>
        <color theme="9" tint="0.39997558519241921"/>
      </dataBar>
      <extLst>
        <ext xmlns:x14="http://schemas.microsoft.com/office/spreadsheetml/2009/9/main" uri="{B025F937-C7B1-47D3-B67F-A62EFF666E3E}">
          <x14:id>{DA948ACB-6E8E-49E8-835C-EFDAEB51C9A6}</x14:id>
        </ext>
      </extLst>
    </cfRule>
  </conditionalFormatting>
  <conditionalFormatting sqref="L21:L26">
    <cfRule type="cellIs" dxfId="5" priority="4" stopIfTrue="1" operator="equal">
      <formula>"3.5"</formula>
    </cfRule>
  </conditionalFormatting>
  <conditionalFormatting sqref="L21:L26">
    <cfRule type="cellIs" dxfId="4" priority="1" stopIfTrue="1" operator="equal">
      <formula>"5.0"</formula>
    </cfRule>
    <cfRule type="cellIs" dxfId="3" priority="2" stopIfTrue="1" operator="equal">
      <formula>"4.5"</formula>
    </cfRule>
    <cfRule type="cellIs" dxfId="2" priority="3" stopIfTrue="1" operator="equal">
      <formula>"4.0"</formula>
    </cfRule>
    <cfRule type="cellIs" dxfId="1" priority="5" stopIfTrue="1" operator="equal">
      <formula>"3.0"</formula>
    </cfRule>
    <cfRule type="cellIs" dxfId="0" priority="6" stopIfTrue="1" operator="equal">
      <formula>"2.0"</formula>
    </cfRule>
  </conditionalFormatting>
  <pageMargins left="0.23622047244094491" right="0.23622047244094491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53B2AF-DDE5-4267-A6DD-044A56086A6B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9" tint="-0.249977111117893"/>
              <x14:negativeFillColor rgb="FFFF0000"/>
              <x14:axisColor rgb="FF000000"/>
            </x14:dataBar>
          </x14:cfRule>
          <xm:sqref>E3:E18</xm:sqref>
        </x14:conditionalFormatting>
        <x14:conditionalFormatting xmlns:xm="http://schemas.microsoft.com/office/excel/2006/main">
          <x14:cfRule type="dataBar" id="{CBE6DF52-BB20-4064-AC37-930C7E868B90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F3:F18 I3:I18</xm:sqref>
        </x14:conditionalFormatting>
        <x14:conditionalFormatting xmlns:xm="http://schemas.microsoft.com/office/excel/2006/main">
          <x14:cfRule type="dataBar" id="{A5C105C9-7E41-4B2E-A1DD-C405EC58CD42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G21:G27</xm:sqref>
        </x14:conditionalFormatting>
        <x14:conditionalFormatting xmlns:xm="http://schemas.microsoft.com/office/excel/2006/main">
          <x14:cfRule type="dataBar" id="{BD067AD6-17A7-4C05-A921-C0590B401744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O21:O27</xm:sqref>
        </x14:conditionalFormatting>
        <x14:conditionalFormatting xmlns:xm="http://schemas.microsoft.com/office/excel/2006/main">
          <x14:cfRule type="dataBar" id="{21297591-B12B-4835-9D1B-88139039BBCF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J21:J27</xm:sqref>
        </x14:conditionalFormatting>
        <x14:conditionalFormatting xmlns:xm="http://schemas.microsoft.com/office/excel/2006/main">
          <x14:cfRule type="dataBar" id="{3FEA27BE-A706-4AAE-AF11-540F9E32CD92}">
            <x14:dataBar minLength="0" maxLength="100" border="1" negativeBarBorderColorSameAsPositive="0">
              <x14:cfvo type="autoMin"/>
              <x14:cfvo type="autoMax"/>
              <x14:borderColor theme="9" tint="-0.249977111117893"/>
              <x14:negativeFillColor rgb="FFFF0000"/>
              <x14:negativeBorderColor rgb="FFFF0000"/>
              <x14:axisColor rgb="FF000000"/>
            </x14:dataBar>
          </x14:cfRule>
          <xm:sqref>M21:M27</xm:sqref>
        </x14:conditionalFormatting>
        <x14:conditionalFormatting xmlns:xm="http://schemas.microsoft.com/office/excel/2006/main">
          <x14:cfRule type="dataBar" id="{DA948ACB-6E8E-49E8-835C-EFDAEB51C9A6}">
            <x14:dataBar minLength="0" maxLength="100" border="1" direction="leftToRight">
              <x14:cfvo type="num">
                <xm:f>0</xm:f>
              </x14:cfvo>
              <x14:cfvo type="num">
                <xm:f>100</xm:f>
              </x14:cfvo>
              <x14:borderColor theme="9" tint="-0.249977111117893"/>
              <x14:negativeFillColor rgb="FFFF0000"/>
              <x14:axisColor rgb="FF000000"/>
            </x14:dataBar>
          </x14:cfRule>
          <xm:sqref>L3:L18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U t D W Z w P E v q k A A A A 9 w A A A B I A H A B D b 2 5 m a W c v U G F j a 2 F n Z S 5 4 b W w g o h g A K K A U A A A A A A A A A A A A A A A A A A A A A A A A A A A A h Y 9 N D o I w G E S v Q r q n f 8 b E k I + y c A s J i Y l x 2 5 S K j V A I L Z a 7 u f B I X k G M o u 5 c z p u 3 m L l f b 5 B N b R N d 9 O B M Z 1 P E M E W R t q q r j K 1 T N P p j v E G Z g F K q s 6 x 1 N M v W J Z O r U n T y v k 8 I C S H g s M L d U B N O K S O H I t + p k 2 4 l + s j m v x w b 6 7 y 0 S i M B + 9 c Y w T G j a 8 w 4 5 5 g C W S g U x n 4 N P g 9 + t j 8 Q t m P j x 0 G L v o n L H M g S g b x P i A d Q S w M E F A A C A A g A U U t D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L Q 1 k o i k e 4 D g A A A B E A A A A T A B w A R m 9 y b X V s Y X M v U 2 V j d G l v b j E u b S C i G A A o o B Q A A A A A A A A A A A A A A A A A A A A A A A A A A A A r T k 0 u y c z P U w i G 0 I b W A F B L A Q I t A B Q A A g A I A F F L Q 1 m c D x L 6 p A A A A P c A A A A S A A A A A A A A A A A A A A A A A A A A A A B D b 2 5 m a W c v U G F j a 2 F n Z S 5 4 b W x Q S w E C L Q A U A A I A C A B R S 0 N Z D 8 r p q 6 Q A A A D p A A A A E w A A A A A A A A A A A A A A A A D w A A A A W 0 N v b n R l b n R f V H l w Z X N d L n h t b F B L A Q I t A B Q A A g A I A F F L Q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e o L b L 4 p K T 6 D I 8 C F 1 O A Q y A A A A A A I A A A A A A B B m A A A A A Q A A I A A A A N B H P 3 y L W 8 7 j r L s K / J C C 7 m D 9 W r 3 A A p 9 1 x L i p 3 Q 2 u h W k v A A A A A A 6 A A A A A A g A A I A A A A K a o F j A v 2 Y C K 7 5 I S H A T A + M x X m K P P d a B N A i K L A Y R N 6 6 W s U A A A A H / F v S X S g N q s Y k 6 I M s S m M a P n H K M 5 n g Q o O J h J i Y E 6 X z Z S P k J m 8 9 c x z J 6 W Q I 4 G Y P 3 c k 6 l Q 0 A 5 U R G 9 G 5 D U 3 j s 0 1 j v h h w j k Y + D Z y K R O u m W y M K y W W Q A A A A F z p e s a F x K / T 5 r 5 6 a p 1 A P D n c w a / Y S V w L V 9 0 u 3 o 5 h 6 2 z l G q + 8 q j N u R F v I 7 w w m k P T e Q k 7 D j U 9 N L B o j / n c 8 M 2 I + L I g = < / D a t a M a s h u p > 
</file>

<file path=customXml/itemProps1.xml><?xml version="1.0" encoding="utf-8"?>
<ds:datastoreItem xmlns:ds="http://schemas.openxmlformats.org/officeDocument/2006/customXml" ds:itemID="{14196A0B-430F-4986-9E0E-50644A0CD5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S11-02</vt:lpstr>
      <vt:lpstr>S11-04</vt:lpstr>
      <vt:lpstr>N13-01</vt:lpstr>
      <vt:lpstr>N13-02</vt:lpstr>
      <vt:lpstr>N13-03</vt:lpstr>
      <vt:lpstr>'N13-01'!Obszar_wydruku</vt:lpstr>
      <vt:lpstr>'N13-02'!Obszar_wydruku</vt:lpstr>
      <vt:lpstr>'N13-03'!Obszar_wydruku</vt:lpstr>
      <vt:lpstr>'S11-02'!Obszar_wydruku</vt:lpstr>
      <vt:lpstr>'S11-04'!Obszar_wydruku</vt:lpstr>
    </vt:vector>
  </TitlesOfParts>
  <Company>WZR 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Jastrzębski</dc:creator>
  <cp:lastModifiedBy>Tomasz Jastrzębski</cp:lastModifiedBy>
  <cp:lastPrinted>2025-10-21T11:37:35Z</cp:lastPrinted>
  <dcterms:created xsi:type="dcterms:W3CDTF">2024-03-27T11:50:07Z</dcterms:created>
  <dcterms:modified xsi:type="dcterms:W3CDTF">2026-03-28T11:48:29Z</dcterms:modified>
</cp:coreProperties>
</file>